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mc:AlternateContent xmlns:mc="http://schemas.openxmlformats.org/markup-compatibility/2006">
    <mc:Choice Requires="x15">
      <x15ac:absPath xmlns:x15ac="http://schemas.microsoft.com/office/spreadsheetml/2010/11/ac" url="C:\Users\strodriguez\Desktop\In Process\"/>
    </mc:Choice>
  </mc:AlternateContent>
  <xr:revisionPtr revIDLastSave="0" documentId="13_ncr:1_{0D6415A5-9ECA-497F-A8A7-FB5A2D42DB05}" xr6:coauthVersionLast="47" xr6:coauthVersionMax="47" xr10:uidLastSave="{00000000-0000-0000-0000-000000000000}"/>
  <bookViews>
    <workbookView xWindow="22932" yWindow="-132" windowWidth="23256" windowHeight="12456" tabRatio="888" firstSheet="1" activeTab="3" xr2:uid="{E26AD598-7A7D-4DB5-9986-B2A2115A5340}"/>
  </bookViews>
  <sheets>
    <sheet name="Cumulative Budget" sheetId="18" state="hidden" r:id="rId1"/>
    <sheet name="PI Budget" sheetId="12" r:id="rId2"/>
    <sheet name="Proposal Calculator" sheetId="24" r:id="rId3"/>
    <sheet name="Guidance-Vendor, Dual Comp" sheetId="23" r:id="rId4"/>
    <sheet name="College 2" sheetId="19" state="hidden" r:id="rId5"/>
    <sheet name="College 3" sheetId="20" state="hidden" r:id="rId6"/>
    <sheet name="College 4" sheetId="21" state="hidden" r:id="rId7"/>
    <sheet name="College 5" sheetId="22" state="hidden" r:id="rId8"/>
    <sheet name="PersonnelTravelTuitionWorksheet" sheetId="16" r:id="rId9"/>
  </sheets>
  <definedNames>
    <definedName name="_xlnm._FilterDatabase" localSheetId="4" hidden="1">'College 2'!#REF!</definedName>
    <definedName name="_xlnm._FilterDatabase" localSheetId="5" hidden="1">'College 3'!#REF!</definedName>
    <definedName name="_xlnm._FilterDatabase" localSheetId="6" hidden="1">'College 4'!#REF!</definedName>
    <definedName name="_xlnm._FilterDatabase" localSheetId="7" hidden="1">'College 5'!#REF!</definedName>
    <definedName name="_xlnm._FilterDatabase" localSheetId="0" hidden="1">'Cumulative Budget'!#REF!</definedName>
    <definedName name="_xlnm._FilterDatabase" localSheetId="1" hidden="1">'PI Budget'!#REF!</definedName>
    <definedName name="PI">#REF!</definedName>
    <definedName name="_xlnm.Print_Area" localSheetId="4">'College 2'!$A$3:$L$90</definedName>
    <definedName name="_xlnm.Print_Area" localSheetId="5">'College 3'!$A$3:$L$90</definedName>
    <definedName name="_xlnm.Print_Area" localSheetId="6">'College 4'!$A$3:$L$90</definedName>
    <definedName name="_xlnm.Print_Area" localSheetId="7">'College 5'!$A$3:$L$90</definedName>
    <definedName name="_xlnm.Print_Area" localSheetId="0">'Cumulative Budget'!$A$3:$L$90</definedName>
    <definedName name="_xlnm.Print_Area" localSheetId="1">'PI Budget'!$A$4:$Q$97</definedName>
    <definedName name="_xlnm.Print_Titles" localSheetId="1">'PI Budget'!$142:$142</definedName>
    <definedName name="UCFP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2" l="1"/>
  <c r="A21" i="12"/>
  <c r="A16" i="12"/>
  <c r="X16" i="12"/>
  <c r="S16" i="12" s="1"/>
  <c r="C23" i="12"/>
  <c r="C21" i="18" s="1"/>
  <c r="X27" i="12"/>
  <c r="E26" i="16"/>
  <c r="G38" i="16"/>
  <c r="C38" i="16"/>
  <c r="A40" i="16" s="1"/>
  <c r="A38" i="16"/>
  <c r="E40" i="16" s="1"/>
  <c r="G64" i="16"/>
  <c r="A70" i="16" s="1"/>
  <c r="C64" i="16"/>
  <c r="A66" i="16" s="1"/>
  <c r="A64" i="16"/>
  <c r="E66" i="16" s="1"/>
  <c r="C16" i="12"/>
  <c r="C15" i="18" s="1"/>
  <c r="C35" i="12"/>
  <c r="B35" i="12" s="1"/>
  <c r="X35" i="12"/>
  <c r="G51" i="16"/>
  <c r="C51" i="16"/>
  <c r="E51" i="16" s="1"/>
  <c r="A54" i="16" s="1"/>
  <c r="A51" i="16"/>
  <c r="A57" i="16" s="1"/>
  <c r="D10" i="24"/>
  <c r="D9" i="24"/>
  <c r="D8" i="24"/>
  <c r="D7" i="24"/>
  <c r="D6" i="24"/>
  <c r="I86" i="12"/>
  <c r="I89" i="12" s="1"/>
  <c r="H114" i="18" s="1"/>
  <c r="K86" i="12"/>
  <c r="K89" i="12" s="1"/>
  <c r="M86" i="12"/>
  <c r="M89" i="12" s="1"/>
  <c r="J114" i="18" s="1"/>
  <c r="O86" i="12"/>
  <c r="O89" i="12"/>
  <c r="O120" i="12" s="1"/>
  <c r="G86" i="12"/>
  <c r="G89" i="12" s="1"/>
  <c r="G120" i="12" s="1"/>
  <c r="C36" i="12"/>
  <c r="B36" i="12" s="1"/>
  <c r="X22" i="12"/>
  <c r="S22" i="12" s="1"/>
  <c r="C22" i="12"/>
  <c r="T22" i="12" s="1"/>
  <c r="G22" i="16"/>
  <c r="G21" i="16"/>
  <c r="G19" i="16"/>
  <c r="G18" i="16"/>
  <c r="C25" i="16"/>
  <c r="C24" i="16"/>
  <c r="X32" i="12"/>
  <c r="X31" i="12"/>
  <c r="X30" i="12"/>
  <c r="X29" i="12"/>
  <c r="X28" i="12"/>
  <c r="Q79" i="12"/>
  <c r="H73" i="18"/>
  <c r="I73" i="18"/>
  <c r="K73" i="18"/>
  <c r="G73" i="18"/>
  <c r="Q74" i="12"/>
  <c r="C34" i="12"/>
  <c r="B34" i="12" s="1"/>
  <c r="C33" i="12"/>
  <c r="B33" i="12" s="1"/>
  <c r="C32" i="12"/>
  <c r="B32" i="12" s="1"/>
  <c r="B30" i="18" s="1"/>
  <c r="C31" i="12"/>
  <c r="B31" i="12" s="1"/>
  <c r="B29" i="18" s="1"/>
  <c r="C30" i="12"/>
  <c r="B30" i="12" s="1"/>
  <c r="B28" i="18" s="1"/>
  <c r="C29" i="12"/>
  <c r="C27" i="18" s="1"/>
  <c r="C28" i="12"/>
  <c r="C26" i="18" s="1"/>
  <c r="C24" i="12"/>
  <c r="G24" i="12" s="1"/>
  <c r="H24" i="12" s="1"/>
  <c r="J3" i="18"/>
  <c r="F78" i="18"/>
  <c r="L8" i="19"/>
  <c r="J9" i="19"/>
  <c r="J8" i="19"/>
  <c r="L8" i="20"/>
  <c r="J9" i="20"/>
  <c r="J8" i="20"/>
  <c r="L8" i="21"/>
  <c r="J9" i="21"/>
  <c r="J8" i="21"/>
  <c r="L8" i="22"/>
  <c r="J9" i="22"/>
  <c r="J8" i="22"/>
  <c r="A46" i="19"/>
  <c r="A51" i="19"/>
  <c r="A58" i="19"/>
  <c r="A66" i="19"/>
  <c r="A77" i="19"/>
  <c r="A76" i="19"/>
  <c r="A75" i="19"/>
  <c r="A74" i="19"/>
  <c r="A73" i="19"/>
  <c r="A72" i="19"/>
  <c r="A83" i="19"/>
  <c r="A84" i="19"/>
  <c r="A73" i="20"/>
  <c r="A74" i="20"/>
  <c r="A75" i="20"/>
  <c r="A76" i="20"/>
  <c r="A67" i="20"/>
  <c r="A68" i="20"/>
  <c r="A66" i="20"/>
  <c r="A59" i="20"/>
  <c r="A60" i="20"/>
  <c r="A61" i="20"/>
  <c r="A52" i="20"/>
  <c r="A53" i="20"/>
  <c r="A54" i="20"/>
  <c r="A47" i="20"/>
  <c r="A27" i="20"/>
  <c r="A28" i="20"/>
  <c r="A29" i="20"/>
  <c r="A30" i="20"/>
  <c r="A31" i="20"/>
  <c r="A22" i="20"/>
  <c r="A23" i="20"/>
  <c r="A33" i="20"/>
  <c r="A32" i="20"/>
  <c r="A26" i="20"/>
  <c r="A25" i="20"/>
  <c r="A24" i="20"/>
  <c r="A21" i="20"/>
  <c r="A46" i="20"/>
  <c r="A51" i="20"/>
  <c r="A58" i="20"/>
  <c r="A77" i="20"/>
  <c r="A72" i="20"/>
  <c r="A83" i="20"/>
  <c r="A84" i="20"/>
  <c r="A67" i="21"/>
  <c r="A68" i="21"/>
  <c r="A59" i="21"/>
  <c r="A60" i="21"/>
  <c r="A61" i="21"/>
  <c r="A52" i="21"/>
  <c r="A53" i="21"/>
  <c r="A54" i="21"/>
  <c r="A47" i="21"/>
  <c r="A27" i="21"/>
  <c r="A28" i="21"/>
  <c r="A29" i="21"/>
  <c r="A30" i="21"/>
  <c r="A31" i="21"/>
  <c r="A22" i="21"/>
  <c r="A23" i="21"/>
  <c r="A33" i="21"/>
  <c r="A32" i="21"/>
  <c r="A26" i="21"/>
  <c r="A25" i="21"/>
  <c r="A24" i="21"/>
  <c r="A21" i="21"/>
  <c r="A46" i="21"/>
  <c r="A51" i="21"/>
  <c r="A58" i="21"/>
  <c r="A66" i="21"/>
  <c r="A77" i="21"/>
  <c r="A73" i="21"/>
  <c r="A74" i="21"/>
  <c r="A75" i="21"/>
  <c r="A76" i="21"/>
  <c r="A72" i="21"/>
  <c r="A83" i="21"/>
  <c r="A84" i="21"/>
  <c r="A73" i="22"/>
  <c r="A74" i="22"/>
  <c r="A75" i="22"/>
  <c r="A76" i="22"/>
  <c r="A67" i="22"/>
  <c r="A68" i="22"/>
  <c r="A59" i="22"/>
  <c r="A60" i="22"/>
  <c r="A61" i="22"/>
  <c r="A52" i="22"/>
  <c r="A53" i="22"/>
  <c r="A54" i="22"/>
  <c r="A22" i="22"/>
  <c r="A23" i="22"/>
  <c r="A33" i="22"/>
  <c r="A32" i="22"/>
  <c r="A27" i="22"/>
  <c r="A28" i="22"/>
  <c r="A29" i="22"/>
  <c r="A30" i="22"/>
  <c r="A31" i="22"/>
  <c r="A26" i="22"/>
  <c r="A25" i="22"/>
  <c r="A24" i="22"/>
  <c r="A21" i="22"/>
  <c r="A47" i="22"/>
  <c r="A46" i="22"/>
  <c r="A51" i="22"/>
  <c r="A58" i="22"/>
  <c r="A66" i="22"/>
  <c r="A77" i="22"/>
  <c r="A72" i="22"/>
  <c r="A83" i="22"/>
  <c r="A84" i="22"/>
  <c r="A82" i="22"/>
  <c r="A82" i="21"/>
  <c r="A82" i="20"/>
  <c r="A82" i="19"/>
  <c r="A67" i="19"/>
  <c r="A68" i="19"/>
  <c r="A59" i="19"/>
  <c r="A60" i="19"/>
  <c r="A61" i="19"/>
  <c r="A52" i="19"/>
  <c r="A53" i="19"/>
  <c r="A54" i="19"/>
  <c r="A47" i="19"/>
  <c r="A33" i="19"/>
  <c r="A32" i="19"/>
  <c r="A27" i="19"/>
  <c r="A28" i="19"/>
  <c r="A29" i="19"/>
  <c r="A30" i="19"/>
  <c r="A31" i="19"/>
  <c r="A26" i="19"/>
  <c r="A25" i="19"/>
  <c r="A24" i="19"/>
  <c r="A22" i="19"/>
  <c r="A23" i="19"/>
  <c r="A21" i="19"/>
  <c r="C15" i="19"/>
  <c r="C16" i="19"/>
  <c r="C17" i="19"/>
  <c r="C18" i="19"/>
  <c r="C19" i="19"/>
  <c r="C20" i="19"/>
  <c r="A33" i="18"/>
  <c r="A32" i="18"/>
  <c r="A27" i="18"/>
  <c r="A28" i="18"/>
  <c r="A29" i="18"/>
  <c r="A30" i="18"/>
  <c r="A31" i="18"/>
  <c r="A26" i="18"/>
  <c r="A24" i="18"/>
  <c r="A25" i="18"/>
  <c r="A22" i="18"/>
  <c r="A23" i="18"/>
  <c r="A21" i="18"/>
  <c r="A47" i="18"/>
  <c r="A46" i="18"/>
  <c r="L53" i="22"/>
  <c r="L53" i="21"/>
  <c r="L53" i="20"/>
  <c r="L53" i="19"/>
  <c r="Q58" i="12"/>
  <c r="A53" i="18"/>
  <c r="G53" i="18"/>
  <c r="L53" i="18"/>
  <c r="H53" i="18"/>
  <c r="I53" i="18"/>
  <c r="J53" i="18"/>
  <c r="K53" i="18"/>
  <c r="A52" i="18"/>
  <c r="A54" i="18"/>
  <c r="A51" i="18"/>
  <c r="A59" i="18"/>
  <c r="A60" i="18"/>
  <c r="A61" i="18"/>
  <c r="A58" i="18"/>
  <c r="A67" i="18"/>
  <c r="A68" i="18"/>
  <c r="A66" i="18"/>
  <c r="A83" i="18"/>
  <c r="A84" i="18"/>
  <c r="A82" i="18"/>
  <c r="A73" i="18"/>
  <c r="A74" i="18"/>
  <c r="A75" i="18"/>
  <c r="A76" i="18"/>
  <c r="A72" i="18"/>
  <c r="L6" i="18"/>
  <c r="J6" i="18"/>
  <c r="C89" i="22"/>
  <c r="C89" i="21"/>
  <c r="C89" i="20"/>
  <c r="C89" i="19"/>
  <c r="C89" i="18"/>
  <c r="I112" i="12"/>
  <c r="M112" i="12"/>
  <c r="H9" i="22"/>
  <c r="G9" i="22"/>
  <c r="H8" i="22"/>
  <c r="G8" i="22"/>
  <c r="H11" i="22" s="1"/>
  <c r="H7" i="22"/>
  <c r="G7" i="22"/>
  <c r="L6" i="22"/>
  <c r="J6" i="22"/>
  <c r="H6" i="22"/>
  <c r="G6" i="22"/>
  <c r="J5" i="22"/>
  <c r="H5" i="22"/>
  <c r="G5" i="22"/>
  <c r="H4" i="22"/>
  <c r="G4" i="22"/>
  <c r="J3" i="22"/>
  <c r="H9" i="21"/>
  <c r="G9" i="21"/>
  <c r="H8" i="21"/>
  <c r="G8" i="21"/>
  <c r="J106" i="21" s="1"/>
  <c r="H7" i="21"/>
  <c r="G7" i="21"/>
  <c r="H11" i="21"/>
  <c r="L6" i="21"/>
  <c r="J6" i="21"/>
  <c r="H6" i="21"/>
  <c r="G6" i="21"/>
  <c r="J5" i="21"/>
  <c r="H5" i="21"/>
  <c r="G5" i="21"/>
  <c r="H4" i="21"/>
  <c r="G4" i="21"/>
  <c r="J3" i="21"/>
  <c r="H9" i="20"/>
  <c r="G9" i="20"/>
  <c r="H8" i="20"/>
  <c r="G8" i="20"/>
  <c r="J106" i="20"/>
  <c r="H7" i="20"/>
  <c r="G7" i="20"/>
  <c r="L6" i="20"/>
  <c r="J6" i="20"/>
  <c r="H6" i="20"/>
  <c r="G6" i="20"/>
  <c r="J5" i="20"/>
  <c r="H5" i="20"/>
  <c r="G5" i="20"/>
  <c r="H4" i="20"/>
  <c r="G4" i="20"/>
  <c r="J3" i="20"/>
  <c r="L6" i="19"/>
  <c r="J6" i="19"/>
  <c r="J5" i="19"/>
  <c r="J3" i="19"/>
  <c r="G5" i="19"/>
  <c r="H5" i="19"/>
  <c r="G6" i="19"/>
  <c r="H6" i="19"/>
  <c r="G7" i="19"/>
  <c r="H7" i="19"/>
  <c r="G8" i="19"/>
  <c r="J106" i="19" s="1"/>
  <c r="H8" i="19"/>
  <c r="G9" i="19"/>
  <c r="H9" i="19"/>
  <c r="H4" i="19"/>
  <c r="G4" i="19"/>
  <c r="P16" i="19"/>
  <c r="B16" i="19" s="1"/>
  <c r="P17" i="19"/>
  <c r="P18" i="19"/>
  <c r="B18" i="19" s="1"/>
  <c r="P19" i="19"/>
  <c r="P20" i="19"/>
  <c r="B20" i="19" s="1"/>
  <c r="P15" i="19"/>
  <c r="P16" i="20"/>
  <c r="P17" i="20"/>
  <c r="P18" i="20"/>
  <c r="P19" i="20"/>
  <c r="B19" i="20" s="1"/>
  <c r="P20" i="20"/>
  <c r="P15" i="20"/>
  <c r="B15" i="20" s="1"/>
  <c r="P16" i="21"/>
  <c r="P17" i="21"/>
  <c r="B17" i="21" s="1"/>
  <c r="P18" i="21"/>
  <c r="P19" i="21"/>
  <c r="B19" i="21" s="1"/>
  <c r="P20" i="21"/>
  <c r="P15" i="21"/>
  <c r="B15" i="21" s="1"/>
  <c r="P16" i="22"/>
  <c r="P17" i="22"/>
  <c r="B17" i="22" s="1"/>
  <c r="P18" i="22"/>
  <c r="P19" i="22"/>
  <c r="P20" i="22"/>
  <c r="P15" i="22"/>
  <c r="B15" i="22" s="1"/>
  <c r="O16" i="22"/>
  <c r="O17" i="22"/>
  <c r="O18" i="22"/>
  <c r="O19" i="22"/>
  <c r="O20" i="22"/>
  <c r="Q20" i="22" s="1"/>
  <c r="G20" i="22" s="1"/>
  <c r="H20" i="22" s="1"/>
  <c r="I20" i="22" s="1"/>
  <c r="J20" i="22" s="1"/>
  <c r="K20" i="22" s="1"/>
  <c r="L20" i="22" s="1"/>
  <c r="O15" i="22"/>
  <c r="O16" i="21"/>
  <c r="O17" i="21"/>
  <c r="O18" i="21"/>
  <c r="O19" i="21"/>
  <c r="O20" i="21"/>
  <c r="O15" i="21"/>
  <c r="O16" i="20"/>
  <c r="O17" i="20"/>
  <c r="O18" i="20"/>
  <c r="O19" i="20"/>
  <c r="Q19" i="20" s="1"/>
  <c r="G19" i="20" s="1"/>
  <c r="O20" i="20"/>
  <c r="O15" i="20"/>
  <c r="O16" i="19"/>
  <c r="Q16" i="19" s="1"/>
  <c r="G16" i="19" s="1"/>
  <c r="H16" i="19" s="1"/>
  <c r="O17" i="19"/>
  <c r="O18" i="19"/>
  <c r="Q18" i="19" s="1"/>
  <c r="G18" i="19" s="1"/>
  <c r="H18" i="19" s="1"/>
  <c r="I18" i="19" s="1"/>
  <c r="J18" i="19" s="1"/>
  <c r="O19" i="19"/>
  <c r="O20" i="19"/>
  <c r="O15" i="19"/>
  <c r="B4" i="18"/>
  <c r="A15" i="18" s="1"/>
  <c r="B5" i="18"/>
  <c r="A16" i="18" s="1"/>
  <c r="B6" i="18"/>
  <c r="A17" i="18" s="1"/>
  <c r="B7" i="18"/>
  <c r="A18" i="18" s="1"/>
  <c r="B8" i="18"/>
  <c r="A19" i="18"/>
  <c r="B9" i="18"/>
  <c r="A20" i="18" s="1"/>
  <c r="B5" i="22"/>
  <c r="A16" i="22" s="1"/>
  <c r="B6" i="22"/>
  <c r="A17" i="22" s="1"/>
  <c r="B7" i="22"/>
  <c r="A18" i="22"/>
  <c r="B8" i="22"/>
  <c r="C11" i="22" s="1"/>
  <c r="B9" i="22"/>
  <c r="A20" i="22"/>
  <c r="B4" i="22"/>
  <c r="A15" i="22" s="1"/>
  <c r="B5" i="21"/>
  <c r="A16" i="21" s="1"/>
  <c r="B6" i="21"/>
  <c r="A17" i="21" s="1"/>
  <c r="B7" i="21"/>
  <c r="C11" i="21"/>
  <c r="B8" i="21"/>
  <c r="A19" i="21" s="1"/>
  <c r="B9" i="21"/>
  <c r="A20" i="21"/>
  <c r="B4" i="21"/>
  <c r="A15" i="21" s="1"/>
  <c r="B5" i="20"/>
  <c r="A16" i="20" s="1"/>
  <c r="B6" i="20"/>
  <c r="C11" i="20" s="1"/>
  <c r="B7" i="20"/>
  <c r="A18" i="20"/>
  <c r="B8" i="20"/>
  <c r="A19" i="20" s="1"/>
  <c r="B9" i="20"/>
  <c r="A20" i="20" s="1"/>
  <c r="B4" i="20"/>
  <c r="A15" i="20" s="1"/>
  <c r="B5" i="19"/>
  <c r="H106" i="19" s="1"/>
  <c r="B6" i="19"/>
  <c r="A17" i="19" s="1"/>
  <c r="B7" i="19"/>
  <c r="A18" i="19"/>
  <c r="B8" i="19"/>
  <c r="A19" i="19" s="1"/>
  <c r="B9" i="19"/>
  <c r="A20" i="19"/>
  <c r="B4" i="19"/>
  <c r="A15" i="19" s="1"/>
  <c r="A18" i="12"/>
  <c r="A19" i="12"/>
  <c r="K120" i="20"/>
  <c r="J120" i="20"/>
  <c r="I120" i="20"/>
  <c r="H120" i="20"/>
  <c r="G120" i="20"/>
  <c r="G119" i="20"/>
  <c r="K115" i="20"/>
  <c r="J115" i="20"/>
  <c r="L115" i="20" s="1"/>
  <c r="I115" i="20"/>
  <c r="H115" i="20"/>
  <c r="G115" i="20"/>
  <c r="G113" i="20"/>
  <c r="K112" i="20"/>
  <c r="L112" i="20" s="1"/>
  <c r="J112" i="20"/>
  <c r="I112" i="20"/>
  <c r="H112" i="20"/>
  <c r="G112" i="20"/>
  <c r="K120" i="19"/>
  <c r="J120" i="19"/>
  <c r="I120" i="19"/>
  <c r="H120" i="19"/>
  <c r="G120" i="19"/>
  <c r="K115" i="19"/>
  <c r="J115" i="19"/>
  <c r="I115" i="19"/>
  <c r="H115" i="19"/>
  <c r="G115" i="19"/>
  <c r="K112" i="19"/>
  <c r="J112" i="19"/>
  <c r="I112" i="19"/>
  <c r="H112" i="19"/>
  <c r="G112" i="19"/>
  <c r="L112" i="19" s="1"/>
  <c r="L122" i="18"/>
  <c r="K120" i="18"/>
  <c r="J120" i="18"/>
  <c r="I120" i="18"/>
  <c r="H120" i="18"/>
  <c r="G120" i="18"/>
  <c r="K115" i="18"/>
  <c r="J115" i="18"/>
  <c r="I115" i="18"/>
  <c r="H115" i="18"/>
  <c r="G115" i="18"/>
  <c r="K112" i="18"/>
  <c r="J112" i="18"/>
  <c r="I112" i="18"/>
  <c r="H112" i="18"/>
  <c r="G112" i="18"/>
  <c r="L122" i="20"/>
  <c r="L122" i="19"/>
  <c r="AR85" i="22"/>
  <c r="AT95" i="22" s="1"/>
  <c r="AN85" i="22"/>
  <c r="AL89" i="22"/>
  <c r="AL85" i="22"/>
  <c r="AP91" i="22" s="1"/>
  <c r="AP90" i="22"/>
  <c r="AR67" i="22"/>
  <c r="AT77" i="22"/>
  <c r="AN67" i="22"/>
  <c r="AL71" i="22"/>
  <c r="AT71" i="22" s="1"/>
  <c r="AL67" i="22"/>
  <c r="AT75" i="22"/>
  <c r="AP71" i="22"/>
  <c r="AR48" i="22"/>
  <c r="AT59" i="22" s="1"/>
  <c r="AN48" i="22"/>
  <c r="AL51" i="22" s="1"/>
  <c r="AL48" i="22"/>
  <c r="AT57" i="22"/>
  <c r="AQ85" i="21"/>
  <c r="AS95" i="21" s="1"/>
  <c r="AM85" i="21"/>
  <c r="AK89" i="21"/>
  <c r="AK85" i="21"/>
  <c r="AO89" i="21"/>
  <c r="AQ67" i="21"/>
  <c r="AM67" i="21"/>
  <c r="AK71" i="21" s="1"/>
  <c r="AK67" i="21"/>
  <c r="AK69" i="21" s="1"/>
  <c r="AQ48" i="21"/>
  <c r="AM48" i="21"/>
  <c r="AK51" i="21"/>
  <c r="AS51" i="21" s="1"/>
  <c r="AK48" i="21"/>
  <c r="AS57" i="21"/>
  <c r="AO51" i="21"/>
  <c r="AQ48" i="20"/>
  <c r="AM48" i="20"/>
  <c r="AO48" i="20" s="1"/>
  <c r="AK48" i="20"/>
  <c r="AQ85" i="20"/>
  <c r="AM85" i="20"/>
  <c r="AK89" i="20"/>
  <c r="AK85" i="20"/>
  <c r="AS93" i="20"/>
  <c r="AO89" i="20"/>
  <c r="AQ67" i="20"/>
  <c r="AM67" i="20"/>
  <c r="AK71" i="20"/>
  <c r="AK67" i="20"/>
  <c r="AP85" i="19"/>
  <c r="AR87" i="19" s="1"/>
  <c r="AL85" i="19"/>
  <c r="AJ85" i="19"/>
  <c r="AP67" i="19"/>
  <c r="AL67" i="19"/>
  <c r="AJ71" i="19" s="1"/>
  <c r="AJ67" i="19"/>
  <c r="AN72" i="19" s="1"/>
  <c r="AP48" i="19"/>
  <c r="AL48" i="19"/>
  <c r="AJ48" i="19"/>
  <c r="H76" i="18"/>
  <c r="I76" i="18"/>
  <c r="J76" i="18"/>
  <c r="K76" i="18"/>
  <c r="H77" i="18"/>
  <c r="I77" i="18"/>
  <c r="J77" i="18"/>
  <c r="K77" i="18"/>
  <c r="G77" i="18"/>
  <c r="H51" i="18"/>
  <c r="I51" i="18"/>
  <c r="J51" i="18"/>
  <c r="K51" i="18"/>
  <c r="H52" i="18"/>
  <c r="I52" i="18"/>
  <c r="J52" i="18"/>
  <c r="K52" i="18"/>
  <c r="H54" i="18"/>
  <c r="I54" i="18"/>
  <c r="J54" i="18"/>
  <c r="K54" i="18"/>
  <c r="G52" i="18"/>
  <c r="G54" i="18"/>
  <c r="L54" i="18" s="1"/>
  <c r="H63" i="18"/>
  <c r="I63" i="18"/>
  <c r="J63" i="18"/>
  <c r="K63" i="18"/>
  <c r="G63" i="18"/>
  <c r="H58" i="18"/>
  <c r="H62" i="18"/>
  <c r="I58" i="18"/>
  <c r="I62" i="18" s="1"/>
  <c r="J58" i="18"/>
  <c r="J62" i="18" s="1"/>
  <c r="K58" i="18"/>
  <c r="K62" i="18" s="1"/>
  <c r="H59" i="18"/>
  <c r="I59" i="18"/>
  <c r="J59" i="18"/>
  <c r="K59" i="18"/>
  <c r="H60" i="18"/>
  <c r="I60" i="18"/>
  <c r="J60" i="18"/>
  <c r="K60" i="18"/>
  <c r="H61" i="18"/>
  <c r="I61" i="18"/>
  <c r="J61" i="18"/>
  <c r="K61" i="18"/>
  <c r="G59" i="18"/>
  <c r="L59" i="18" s="1"/>
  <c r="G60" i="18"/>
  <c r="G61" i="18"/>
  <c r="H66" i="18"/>
  <c r="I66" i="18"/>
  <c r="J66" i="18"/>
  <c r="K66" i="18"/>
  <c r="H67" i="18"/>
  <c r="I67" i="18"/>
  <c r="J67" i="18"/>
  <c r="K67" i="18"/>
  <c r="H68" i="18"/>
  <c r="I68" i="18"/>
  <c r="J68" i="18"/>
  <c r="K68" i="18"/>
  <c r="G67" i="18"/>
  <c r="G68" i="18"/>
  <c r="H72" i="18"/>
  <c r="I72" i="18"/>
  <c r="J72" i="18"/>
  <c r="K72" i="18"/>
  <c r="H74" i="18"/>
  <c r="I74" i="18"/>
  <c r="J74" i="18"/>
  <c r="K74" i="18"/>
  <c r="H75" i="18"/>
  <c r="I75" i="18"/>
  <c r="J75" i="18"/>
  <c r="K75" i="18"/>
  <c r="G74" i="18"/>
  <c r="G75" i="18"/>
  <c r="G76" i="18"/>
  <c r="H82" i="18"/>
  <c r="I82" i="18"/>
  <c r="J82" i="18"/>
  <c r="K82" i="18"/>
  <c r="H84" i="18"/>
  <c r="I84" i="18"/>
  <c r="J84" i="18"/>
  <c r="K84" i="18"/>
  <c r="G83" i="18"/>
  <c r="G84" i="18"/>
  <c r="G82" i="18"/>
  <c r="G66" i="18"/>
  <c r="G58" i="18"/>
  <c r="G62" i="18" s="1"/>
  <c r="L62" i="18" s="1"/>
  <c r="G51" i="18"/>
  <c r="L122" i="22"/>
  <c r="K120" i="22"/>
  <c r="J120" i="22"/>
  <c r="I120" i="22"/>
  <c r="H120" i="22"/>
  <c r="L120" i="22"/>
  <c r="G120" i="22"/>
  <c r="K115" i="22"/>
  <c r="J115" i="22"/>
  <c r="I115" i="22"/>
  <c r="H115" i="22"/>
  <c r="G115" i="22"/>
  <c r="K112" i="22"/>
  <c r="J112" i="22"/>
  <c r="I112" i="22"/>
  <c r="H112" i="22"/>
  <c r="G112" i="22"/>
  <c r="AC85" i="22"/>
  <c r="AB85" i="22"/>
  <c r="AA85" i="22"/>
  <c r="Z85" i="22"/>
  <c r="Y85" i="22"/>
  <c r="K85" i="22"/>
  <c r="K114" i="22" s="1"/>
  <c r="J85" i="22"/>
  <c r="I85" i="22"/>
  <c r="I114" i="22" s="1"/>
  <c r="H85" i="22"/>
  <c r="H114" i="22"/>
  <c r="G85" i="22"/>
  <c r="AD84" i="22"/>
  <c r="L84" i="22"/>
  <c r="AD83" i="22"/>
  <c r="L83" i="22"/>
  <c r="AD82" i="22"/>
  <c r="L82" i="22"/>
  <c r="Y78" i="22"/>
  <c r="AD77" i="22"/>
  <c r="L77" i="22"/>
  <c r="AD76" i="22"/>
  <c r="L76" i="22"/>
  <c r="AD75" i="22"/>
  <c r="L75" i="22"/>
  <c r="AD74" i="22"/>
  <c r="L74" i="22"/>
  <c r="AD73" i="22"/>
  <c r="L73" i="22"/>
  <c r="AD72" i="22"/>
  <c r="L72" i="22"/>
  <c r="AC69" i="22"/>
  <c r="AB69" i="22"/>
  <c r="AA69" i="22"/>
  <c r="Z69" i="22"/>
  <c r="Y69" i="22"/>
  <c r="K69" i="22"/>
  <c r="K113" i="22" s="1"/>
  <c r="J69" i="22"/>
  <c r="J113" i="22" s="1"/>
  <c r="I69" i="22"/>
  <c r="L69" i="22" s="1"/>
  <c r="I113" i="22"/>
  <c r="L113" i="22" s="1"/>
  <c r="H69" i="22"/>
  <c r="G69" i="22"/>
  <c r="G113" i="22"/>
  <c r="AD68" i="22"/>
  <c r="L68" i="22"/>
  <c r="AD67" i="22"/>
  <c r="L67" i="22"/>
  <c r="AD66" i="22"/>
  <c r="L66" i="22"/>
  <c r="AD63" i="22"/>
  <c r="L63" i="22"/>
  <c r="AC62" i="22"/>
  <c r="AB62" i="22"/>
  <c r="AA62" i="22"/>
  <c r="Z62" i="22"/>
  <c r="Y62" i="22"/>
  <c r="K62" i="22"/>
  <c r="K116" i="22"/>
  <c r="J62" i="22"/>
  <c r="I62" i="22"/>
  <c r="I116" i="22"/>
  <c r="H62" i="22"/>
  <c r="H116" i="22"/>
  <c r="G62" i="22"/>
  <c r="AD61" i="22"/>
  <c r="L61" i="22"/>
  <c r="AD60" i="22"/>
  <c r="L60" i="22"/>
  <c r="AD59" i="22"/>
  <c r="L59" i="22"/>
  <c r="AD58" i="22"/>
  <c r="L58" i="22"/>
  <c r="AC55" i="22"/>
  <c r="AB55" i="22"/>
  <c r="AA55" i="22"/>
  <c r="Z55" i="22"/>
  <c r="Y55" i="22"/>
  <c r="K55" i="22"/>
  <c r="K119" i="22"/>
  <c r="J55" i="22"/>
  <c r="J119" i="22" s="1"/>
  <c r="I55" i="22"/>
  <c r="I119" i="22"/>
  <c r="H55" i="22"/>
  <c r="H119" i="22"/>
  <c r="G55" i="22"/>
  <c r="AD54" i="22"/>
  <c r="L54" i="22"/>
  <c r="AD52" i="22"/>
  <c r="L52" i="22"/>
  <c r="AD51" i="22"/>
  <c r="L51" i="22"/>
  <c r="Z47" i="22"/>
  <c r="AA47" i="22"/>
  <c r="AB47" i="22"/>
  <c r="AC47" i="22" s="1"/>
  <c r="Y46" i="22"/>
  <c r="Y48" i="22" s="1"/>
  <c r="Y42" i="22"/>
  <c r="Y41" i="22"/>
  <c r="Y40" i="22"/>
  <c r="Y39" i="22"/>
  <c r="Y38" i="22"/>
  <c r="AH33" i="22"/>
  <c r="Z33" i="22"/>
  <c r="AA33" i="22"/>
  <c r="AB33" i="22"/>
  <c r="AC33" i="22" s="1"/>
  <c r="U33" i="22"/>
  <c r="T33" i="22"/>
  <c r="Q33" i="22"/>
  <c r="I33" i="22"/>
  <c r="C33" i="22"/>
  <c r="B33" i="22" s="1"/>
  <c r="AF32" i="22"/>
  <c r="AH32" i="22"/>
  <c r="Z32" i="22"/>
  <c r="AA32" i="22"/>
  <c r="U32" i="22"/>
  <c r="T32" i="22" s="1"/>
  <c r="Q32" i="22"/>
  <c r="C32" i="22"/>
  <c r="AH31" i="22"/>
  <c r="Z31" i="22"/>
  <c r="AA31" i="22" s="1"/>
  <c r="U31" i="22"/>
  <c r="T31" i="22" s="1"/>
  <c r="Q31" i="22"/>
  <c r="G31" i="22"/>
  <c r="H31" i="22" s="1"/>
  <c r="B31" i="22"/>
  <c r="G30" i="22"/>
  <c r="G29" i="22"/>
  <c r="H29" i="22" s="1"/>
  <c r="G28" i="22"/>
  <c r="G27" i="22"/>
  <c r="G26" i="22"/>
  <c r="H26" i="22"/>
  <c r="AH25" i="22"/>
  <c r="Z25" i="22"/>
  <c r="AA25" i="22"/>
  <c r="Z40" i="22"/>
  <c r="U25" i="22"/>
  <c r="T25" i="22" s="1"/>
  <c r="Q25" i="22"/>
  <c r="C25" i="22"/>
  <c r="AH24" i="22"/>
  <c r="Z24" i="22"/>
  <c r="U24" i="22"/>
  <c r="T24" i="22"/>
  <c r="Q24" i="22"/>
  <c r="G24" i="22" s="1"/>
  <c r="C24" i="22"/>
  <c r="AH23" i="22"/>
  <c r="Z23" i="22"/>
  <c r="U23" i="22"/>
  <c r="T23" i="22" s="1"/>
  <c r="Q23" i="22"/>
  <c r="C23" i="22"/>
  <c r="B23" i="22"/>
  <c r="Q22" i="22"/>
  <c r="G22" i="22"/>
  <c r="H22" i="22"/>
  <c r="Q21" i="22"/>
  <c r="G21" i="22"/>
  <c r="B21" i="22"/>
  <c r="AH20" i="22"/>
  <c r="U20" i="22"/>
  <c r="C20" i="22"/>
  <c r="AH19" i="22"/>
  <c r="U19" i="22"/>
  <c r="C19" i="22"/>
  <c r="B19" i="22" s="1"/>
  <c r="AH18" i="22"/>
  <c r="U18" i="22"/>
  <c r="Y18" i="22" s="1"/>
  <c r="Z18" i="22" s="1"/>
  <c r="C18" i="22"/>
  <c r="AH17" i="22"/>
  <c r="U17" i="22"/>
  <c r="T17" i="22" s="1"/>
  <c r="S17" i="22"/>
  <c r="C17" i="22"/>
  <c r="AH16" i="22"/>
  <c r="U16" i="22"/>
  <c r="S16" i="22"/>
  <c r="C16" i="22"/>
  <c r="AH15" i="22"/>
  <c r="U15" i="22"/>
  <c r="T15" i="22" s="1"/>
  <c r="S15" i="22"/>
  <c r="C15" i="22"/>
  <c r="L122" i="21"/>
  <c r="K120" i="21"/>
  <c r="J120" i="21"/>
  <c r="I120" i="21"/>
  <c r="L120" i="21" s="1"/>
  <c r="H120" i="21"/>
  <c r="G120" i="21"/>
  <c r="K115" i="21"/>
  <c r="J115" i="21"/>
  <c r="I115" i="21"/>
  <c r="H115" i="21"/>
  <c r="G115" i="21"/>
  <c r="K112" i="21"/>
  <c r="J112" i="21"/>
  <c r="I112" i="21"/>
  <c r="H112" i="21"/>
  <c r="G112" i="21"/>
  <c r="AC85" i="21"/>
  <c r="AB85" i="21"/>
  <c r="AA85" i="21"/>
  <c r="Z85" i="21"/>
  <c r="Y85" i="21"/>
  <c r="K85" i="21"/>
  <c r="K114" i="21"/>
  <c r="J85" i="21"/>
  <c r="I85" i="21"/>
  <c r="I114" i="21"/>
  <c r="L114" i="21" s="1"/>
  <c r="H85" i="21"/>
  <c r="H114" i="21"/>
  <c r="G85" i="21"/>
  <c r="G114" i="21" s="1"/>
  <c r="AD84" i="21"/>
  <c r="L84" i="21"/>
  <c r="AD83" i="21"/>
  <c r="L83" i="21"/>
  <c r="AD82" i="21"/>
  <c r="L82" i="21"/>
  <c r="Y78" i="21"/>
  <c r="Z78" i="21"/>
  <c r="AD77" i="21"/>
  <c r="L77" i="21"/>
  <c r="AD76" i="21"/>
  <c r="L76" i="21"/>
  <c r="AD75" i="21"/>
  <c r="L75" i="21"/>
  <c r="AD74" i="21"/>
  <c r="L74" i="21"/>
  <c r="AD73" i="21"/>
  <c r="L73" i="21"/>
  <c r="AD72" i="21"/>
  <c r="L72" i="21"/>
  <c r="AC69" i="21"/>
  <c r="AB69" i="21"/>
  <c r="AA69" i="21"/>
  <c r="Z69" i="21"/>
  <c r="Y69" i="21"/>
  <c r="K69" i="21"/>
  <c r="J69" i="21"/>
  <c r="J113" i="21"/>
  <c r="I69" i="21"/>
  <c r="I113" i="21" s="1"/>
  <c r="H69" i="21"/>
  <c r="H113" i="21" s="1"/>
  <c r="G69" i="21"/>
  <c r="AD68" i="21"/>
  <c r="L68" i="21"/>
  <c r="AD67" i="21"/>
  <c r="L67" i="21"/>
  <c r="AD66" i="21"/>
  <c r="L66" i="21"/>
  <c r="AD63" i="21"/>
  <c r="L63" i="21"/>
  <c r="AC62" i="21"/>
  <c r="AB62" i="21"/>
  <c r="AA62" i="21"/>
  <c r="Z62" i="21"/>
  <c r="Y62" i="21"/>
  <c r="K62" i="21"/>
  <c r="K116" i="21"/>
  <c r="J62" i="21"/>
  <c r="J116" i="21" s="1"/>
  <c r="I62" i="21"/>
  <c r="I116" i="21"/>
  <c r="H62" i="21"/>
  <c r="H116" i="21"/>
  <c r="G62" i="21"/>
  <c r="G116" i="21" s="1"/>
  <c r="AD61" i="21"/>
  <c r="L61" i="21"/>
  <c r="AD60" i="21"/>
  <c r="L60" i="21"/>
  <c r="AD59" i="21"/>
  <c r="L59" i="21"/>
  <c r="AD58" i="21"/>
  <c r="L58" i="21"/>
  <c r="AC55" i="21"/>
  <c r="AB55" i="21"/>
  <c r="AA55" i="21"/>
  <c r="Z55" i="21"/>
  <c r="Y55" i="21"/>
  <c r="AD55" i="21"/>
  <c r="K55" i="21"/>
  <c r="K119" i="21"/>
  <c r="J55" i="21"/>
  <c r="J119" i="21" s="1"/>
  <c r="I55" i="21"/>
  <c r="I119" i="21"/>
  <c r="H55" i="21"/>
  <c r="H119" i="21"/>
  <c r="L119" i="21" s="1"/>
  <c r="G55" i="21"/>
  <c r="G119" i="21" s="1"/>
  <c r="AD54" i="21"/>
  <c r="L54" i="21"/>
  <c r="AD52" i="21"/>
  <c r="L52" i="21"/>
  <c r="AD51" i="21"/>
  <c r="L51" i="21"/>
  <c r="Z47" i="21"/>
  <c r="AA47" i="21"/>
  <c r="Y46" i="21"/>
  <c r="Y48" i="21" s="1"/>
  <c r="Y42" i="21"/>
  <c r="Y41" i="21"/>
  <c r="Y40" i="21"/>
  <c r="Y39" i="21"/>
  <c r="Y38" i="21"/>
  <c r="AH33" i="21"/>
  <c r="Z33" i="21"/>
  <c r="U33" i="21"/>
  <c r="T33" i="21"/>
  <c r="Q33" i="21"/>
  <c r="I33" i="21"/>
  <c r="C33" i="21"/>
  <c r="AF32" i="21"/>
  <c r="AH32" i="21" s="1"/>
  <c r="Z32" i="21"/>
  <c r="AA32" i="21"/>
  <c r="U32" i="21"/>
  <c r="T32" i="21" s="1"/>
  <c r="Q32" i="21"/>
  <c r="C32" i="21"/>
  <c r="AH31" i="21"/>
  <c r="Z31" i="21"/>
  <c r="U31" i="21"/>
  <c r="T31" i="21"/>
  <c r="Q31" i="21"/>
  <c r="G31" i="21"/>
  <c r="H31" i="21" s="1"/>
  <c r="I31" i="21" s="1"/>
  <c r="J31" i="21"/>
  <c r="K31" i="21" s="1"/>
  <c r="B31" i="21"/>
  <c r="G30" i="21"/>
  <c r="G29" i="21"/>
  <c r="G28" i="21"/>
  <c r="H28" i="21" s="1"/>
  <c r="G27" i="21"/>
  <c r="G26" i="21"/>
  <c r="AH25" i="21"/>
  <c r="Z25" i="21"/>
  <c r="U25" i="21"/>
  <c r="T25" i="21" s="1"/>
  <c r="Q25" i="21"/>
  <c r="C25" i="21"/>
  <c r="AH24" i="21"/>
  <c r="Z24" i="21"/>
  <c r="U24" i="21"/>
  <c r="T24" i="21"/>
  <c r="Q24" i="21"/>
  <c r="C24" i="21"/>
  <c r="AH23" i="21"/>
  <c r="Z23" i="21"/>
  <c r="U23" i="21"/>
  <c r="T23" i="21" s="1"/>
  <c r="Q23" i="21"/>
  <c r="C23" i="21"/>
  <c r="Q22" i="21"/>
  <c r="G22" i="21"/>
  <c r="Q21" i="21"/>
  <c r="G21" i="21"/>
  <c r="B21" i="21"/>
  <c r="AH20" i="21"/>
  <c r="Y20" i="21" s="1"/>
  <c r="U20" i="21"/>
  <c r="C20" i="21"/>
  <c r="AH19" i="21"/>
  <c r="Z19" i="21"/>
  <c r="AA19" i="21" s="1"/>
  <c r="AB19" i="21" s="1"/>
  <c r="AC19" i="21" s="1"/>
  <c r="U19" i="21"/>
  <c r="Y19" i="21" s="1"/>
  <c r="C19" i="21"/>
  <c r="AH18" i="21"/>
  <c r="Y18" i="21" s="1"/>
  <c r="U18" i="21"/>
  <c r="T18" i="21"/>
  <c r="C18" i="21"/>
  <c r="AH17" i="21"/>
  <c r="U17" i="21"/>
  <c r="S17" i="21"/>
  <c r="C17" i="21"/>
  <c r="AH16" i="21"/>
  <c r="U16" i="21"/>
  <c r="Y16" i="21" s="1"/>
  <c r="Z16" i="21" s="1"/>
  <c r="S16" i="21"/>
  <c r="C16" i="21"/>
  <c r="AH15" i="21"/>
  <c r="U15" i="21"/>
  <c r="S15" i="21"/>
  <c r="C15" i="21"/>
  <c r="G118" i="12"/>
  <c r="I118" i="12"/>
  <c r="K118" i="12"/>
  <c r="M118" i="12"/>
  <c r="O118" i="12"/>
  <c r="G121" i="12"/>
  <c r="I121" i="12"/>
  <c r="K121" i="12"/>
  <c r="M121" i="12"/>
  <c r="O121" i="12"/>
  <c r="G126" i="12"/>
  <c r="I126" i="12"/>
  <c r="K126" i="12"/>
  <c r="M126" i="12"/>
  <c r="O126" i="12"/>
  <c r="Q128" i="12"/>
  <c r="AC85" i="20"/>
  <c r="AB85" i="20"/>
  <c r="AA85" i="20"/>
  <c r="Z85" i="20"/>
  <c r="Y85" i="20"/>
  <c r="AD85" i="20" s="1"/>
  <c r="K85" i="20"/>
  <c r="K114" i="20" s="1"/>
  <c r="J85" i="20"/>
  <c r="J114" i="20"/>
  <c r="I85" i="20"/>
  <c r="I114" i="20"/>
  <c r="H85" i="20"/>
  <c r="H114" i="20" s="1"/>
  <c r="L114" i="20" s="1"/>
  <c r="G85" i="20"/>
  <c r="G114" i="20"/>
  <c r="AD84" i="20"/>
  <c r="L84" i="20"/>
  <c r="AD83" i="20"/>
  <c r="L83" i="20"/>
  <c r="AD82" i="20"/>
  <c r="L82" i="20"/>
  <c r="Y78" i="20"/>
  <c r="Y79" i="20" s="1"/>
  <c r="AD77" i="20"/>
  <c r="L77" i="20"/>
  <c r="AD76" i="20"/>
  <c r="L76" i="20"/>
  <c r="AD75" i="20"/>
  <c r="L75" i="20"/>
  <c r="AD74" i="20"/>
  <c r="L74" i="20"/>
  <c r="AD73" i="20"/>
  <c r="L73" i="20"/>
  <c r="AD72" i="20"/>
  <c r="L72" i="20"/>
  <c r="AC69" i="20"/>
  <c r="AB69" i="20"/>
  <c r="AA69" i="20"/>
  <c r="AD69" i="20" s="1"/>
  <c r="Z69" i="20"/>
  <c r="Y69" i="20"/>
  <c r="K69" i="20"/>
  <c r="K113" i="20"/>
  <c r="J69" i="20"/>
  <c r="J113" i="20"/>
  <c r="I69" i="20"/>
  <c r="I113" i="20" s="1"/>
  <c r="H69" i="20"/>
  <c r="H113" i="20" s="1"/>
  <c r="L113" i="20" s="1"/>
  <c r="G69" i="20"/>
  <c r="AD68" i="20"/>
  <c r="L68" i="20"/>
  <c r="AD67" i="20"/>
  <c r="L67" i="20"/>
  <c r="AD66" i="20"/>
  <c r="L66" i="20"/>
  <c r="AD63" i="20"/>
  <c r="L63" i="20"/>
  <c r="AC62" i="20"/>
  <c r="AB62" i="20"/>
  <c r="AA62" i="20"/>
  <c r="Z62" i="20"/>
  <c r="Y62" i="20"/>
  <c r="K62" i="20"/>
  <c r="K116" i="20" s="1"/>
  <c r="J62" i="20"/>
  <c r="J116" i="20" s="1"/>
  <c r="I62" i="20"/>
  <c r="I116" i="20"/>
  <c r="H62" i="20"/>
  <c r="G62" i="20"/>
  <c r="G116" i="20"/>
  <c r="AD61" i="20"/>
  <c r="L61" i="20"/>
  <c r="AD60" i="20"/>
  <c r="L60" i="20"/>
  <c r="AD59" i="20"/>
  <c r="L59" i="20"/>
  <c r="AD58" i="20"/>
  <c r="L58" i="20"/>
  <c r="AC55" i="20"/>
  <c r="AB55" i="20"/>
  <c r="AA55" i="20"/>
  <c r="Z55" i="20"/>
  <c r="AD55" i="20" s="1"/>
  <c r="Y55" i="20"/>
  <c r="K55" i="20"/>
  <c r="K119" i="20"/>
  <c r="J55" i="20"/>
  <c r="J119" i="20"/>
  <c r="I55" i="20"/>
  <c r="I119" i="20" s="1"/>
  <c r="H55" i="20"/>
  <c r="H119" i="20"/>
  <c r="G55" i="20"/>
  <c r="AD54" i="20"/>
  <c r="L54" i="20"/>
  <c r="AD52" i="20"/>
  <c r="L52" i="20"/>
  <c r="AD51" i="20"/>
  <c r="L51" i="20"/>
  <c r="Z47" i="20"/>
  <c r="AA47" i="20"/>
  <c r="AB47" i="20" s="1"/>
  <c r="AC47" i="20" s="1"/>
  <c r="Y46" i="20"/>
  <c r="Z46" i="20" s="1"/>
  <c r="Z48" i="20" s="1"/>
  <c r="Y42" i="20"/>
  <c r="Y41" i="20"/>
  <c r="Y40" i="20"/>
  <c r="Y39" i="20"/>
  <c r="Y38" i="20"/>
  <c r="AH33" i="20"/>
  <c r="Z33" i="20"/>
  <c r="AA33" i="20"/>
  <c r="AB33" i="20" s="1"/>
  <c r="AC33" i="20" s="1"/>
  <c r="U33" i="20"/>
  <c r="T33" i="20"/>
  <c r="Q33" i="20"/>
  <c r="I33" i="20"/>
  <c r="J33" i="20"/>
  <c r="C33" i="20"/>
  <c r="B33" i="20"/>
  <c r="AF32" i="20"/>
  <c r="AH32" i="20" s="1"/>
  <c r="Z32" i="20"/>
  <c r="AA32" i="20" s="1"/>
  <c r="U32" i="20"/>
  <c r="T32" i="20"/>
  <c r="Q32" i="20"/>
  <c r="C32" i="20"/>
  <c r="AH31" i="20"/>
  <c r="Z31" i="20"/>
  <c r="AA31" i="20"/>
  <c r="U31" i="20"/>
  <c r="T31" i="20" s="1"/>
  <c r="Q31" i="20"/>
  <c r="G31" i="20"/>
  <c r="B31" i="20"/>
  <c r="G30" i="20"/>
  <c r="G29" i="20"/>
  <c r="H29" i="20"/>
  <c r="G28" i="20"/>
  <c r="G27" i="20"/>
  <c r="H27" i="20" s="1"/>
  <c r="I27" i="20"/>
  <c r="G26" i="20"/>
  <c r="AH25" i="20"/>
  <c r="Z25" i="20"/>
  <c r="U25" i="20"/>
  <c r="T25" i="20" s="1"/>
  <c r="Q25" i="20"/>
  <c r="C25" i="20"/>
  <c r="B25" i="20"/>
  <c r="AH24" i="20"/>
  <c r="Z24" i="20"/>
  <c r="U24" i="20"/>
  <c r="T24" i="20"/>
  <c r="Q24" i="20"/>
  <c r="C24" i="20"/>
  <c r="AH23" i="20"/>
  <c r="Z23" i="20"/>
  <c r="AA23" i="20" s="1"/>
  <c r="AB23" i="20" s="1"/>
  <c r="U23" i="20"/>
  <c r="T23" i="20"/>
  <c r="Q23" i="20"/>
  <c r="C23" i="20"/>
  <c r="Q22" i="20"/>
  <c r="G22" i="20"/>
  <c r="H22" i="20"/>
  <c r="I22" i="20" s="1"/>
  <c r="J22" i="20" s="1"/>
  <c r="K22" i="20"/>
  <c r="Q21" i="20"/>
  <c r="G21" i="20"/>
  <c r="B21" i="20"/>
  <c r="AH20" i="20"/>
  <c r="U20" i="20"/>
  <c r="C20" i="20"/>
  <c r="AH19" i="20"/>
  <c r="U19" i="20"/>
  <c r="Y19" i="20" s="1"/>
  <c r="C19" i="20"/>
  <c r="AH18" i="20"/>
  <c r="U18" i="20"/>
  <c r="Y18" i="20" s="1"/>
  <c r="T18" i="20"/>
  <c r="C18" i="20"/>
  <c r="AH17" i="20"/>
  <c r="U17" i="20"/>
  <c r="T17" i="20" s="1"/>
  <c r="S17" i="20"/>
  <c r="C17" i="20"/>
  <c r="AH16" i="20"/>
  <c r="U16" i="20"/>
  <c r="T16" i="20" s="1"/>
  <c r="S16" i="20"/>
  <c r="C16" i="20"/>
  <c r="AH15" i="20"/>
  <c r="U15" i="20"/>
  <c r="S15" i="20"/>
  <c r="C15" i="20"/>
  <c r="AC85" i="19"/>
  <c r="AB85" i="19"/>
  <c r="AD85" i="19" s="1"/>
  <c r="AA85" i="19"/>
  <c r="Z85" i="19"/>
  <c r="Y85" i="19"/>
  <c r="K85" i="19"/>
  <c r="K114" i="19"/>
  <c r="J85" i="19"/>
  <c r="J114" i="19" s="1"/>
  <c r="I85" i="19"/>
  <c r="I114" i="19"/>
  <c r="H85" i="19"/>
  <c r="H114" i="19"/>
  <c r="G85" i="19"/>
  <c r="G114" i="19"/>
  <c r="AD84" i="19"/>
  <c r="L84" i="19"/>
  <c r="AD83" i="19"/>
  <c r="L83" i="19"/>
  <c r="AD82" i="19"/>
  <c r="L82" i="19"/>
  <c r="Y78" i="19"/>
  <c r="Y79" i="19"/>
  <c r="AD77" i="19"/>
  <c r="L77" i="19"/>
  <c r="AD76" i="19"/>
  <c r="L76" i="19"/>
  <c r="AD75" i="19"/>
  <c r="L75" i="19"/>
  <c r="AD74" i="19"/>
  <c r="L74" i="19"/>
  <c r="AD73" i="19"/>
  <c r="L73" i="19"/>
  <c r="AD72" i="19"/>
  <c r="L72" i="19"/>
  <c r="AC69" i="19"/>
  <c r="AB69" i="19"/>
  <c r="AA69" i="19"/>
  <c r="AD69" i="19"/>
  <c r="Z69" i="19"/>
  <c r="Y69" i="19"/>
  <c r="K69" i="19"/>
  <c r="K113" i="19"/>
  <c r="J69" i="19"/>
  <c r="J113" i="19" s="1"/>
  <c r="I69" i="19"/>
  <c r="I113" i="19"/>
  <c r="H69" i="19"/>
  <c r="G69" i="19"/>
  <c r="G113" i="19" s="1"/>
  <c r="L113" i="19" s="1"/>
  <c r="AD68" i="19"/>
  <c r="L68" i="19"/>
  <c r="AD67" i="19"/>
  <c r="L67" i="19"/>
  <c r="AD66" i="19"/>
  <c r="L66" i="19"/>
  <c r="AD63" i="19"/>
  <c r="L63" i="19"/>
  <c r="AC62" i="19"/>
  <c r="AB62" i="19"/>
  <c r="AA62" i="19"/>
  <c r="Z62" i="19"/>
  <c r="Y62" i="19"/>
  <c r="K62" i="19"/>
  <c r="K116" i="19" s="1"/>
  <c r="J62" i="19"/>
  <c r="J116" i="19"/>
  <c r="I62" i="19"/>
  <c r="I116" i="19" s="1"/>
  <c r="H62" i="19"/>
  <c r="H116" i="19"/>
  <c r="G62" i="19"/>
  <c r="G116" i="19"/>
  <c r="AD61" i="19"/>
  <c r="L61" i="19"/>
  <c r="AD60" i="19"/>
  <c r="L60" i="19"/>
  <c r="AD59" i="19"/>
  <c r="L59" i="19"/>
  <c r="AD58" i="19"/>
  <c r="L58" i="19"/>
  <c r="AC55" i="19"/>
  <c r="AB55" i="19"/>
  <c r="AA55" i="19"/>
  <c r="Z55" i="19"/>
  <c r="Y55" i="19"/>
  <c r="K55" i="19"/>
  <c r="K119" i="19"/>
  <c r="J55" i="19"/>
  <c r="J119" i="19"/>
  <c r="I55" i="19"/>
  <c r="I119" i="19" s="1"/>
  <c r="H55" i="19"/>
  <c r="G55" i="19"/>
  <c r="G119" i="19" s="1"/>
  <c r="AD54" i="19"/>
  <c r="L54" i="19"/>
  <c r="AD52" i="19"/>
  <c r="L52" i="19"/>
  <c r="AD51" i="19"/>
  <c r="L51" i="19"/>
  <c r="Z47" i="19"/>
  <c r="Y46" i="19"/>
  <c r="Z46" i="19" s="1"/>
  <c r="Z48" i="19" s="1"/>
  <c r="Y48" i="19"/>
  <c r="Y42" i="19"/>
  <c r="Y41" i="19"/>
  <c r="Y40" i="19"/>
  <c r="Y39" i="19"/>
  <c r="Y38" i="19"/>
  <c r="AH33" i="19"/>
  <c r="Z33" i="19"/>
  <c r="Z42" i="19"/>
  <c r="U33" i="19"/>
  <c r="T33" i="19"/>
  <c r="Q33" i="19"/>
  <c r="I33" i="19"/>
  <c r="J33" i="19" s="1"/>
  <c r="C33" i="19"/>
  <c r="B33" i="19" s="1"/>
  <c r="AF32" i="19"/>
  <c r="AH32" i="19"/>
  <c r="Z32" i="19"/>
  <c r="AA32" i="19" s="1"/>
  <c r="U32" i="19"/>
  <c r="T32" i="19"/>
  <c r="Q32" i="19"/>
  <c r="C32" i="19"/>
  <c r="G32" i="19" s="1"/>
  <c r="AH31" i="19"/>
  <c r="Z31" i="19"/>
  <c r="U31" i="19"/>
  <c r="T31" i="19"/>
  <c r="Q31" i="19"/>
  <c r="G31" i="19"/>
  <c r="H31" i="19"/>
  <c r="B31" i="19"/>
  <c r="G30" i="19"/>
  <c r="H30" i="19"/>
  <c r="I30" i="19" s="1"/>
  <c r="G29" i="19"/>
  <c r="H29" i="19" s="1"/>
  <c r="G28" i="19"/>
  <c r="G27" i="19"/>
  <c r="G26" i="19"/>
  <c r="AH25" i="19"/>
  <c r="Z25" i="19"/>
  <c r="U25" i="19"/>
  <c r="T25" i="19"/>
  <c r="Q25" i="19"/>
  <c r="C25" i="19"/>
  <c r="AH24" i="19"/>
  <c r="Z24" i="19"/>
  <c r="AA24" i="19"/>
  <c r="U24" i="19"/>
  <c r="T24" i="19"/>
  <c r="Q24" i="19"/>
  <c r="G24" i="19" s="1"/>
  <c r="G39" i="19" s="1"/>
  <c r="C24" i="19"/>
  <c r="AH23" i="19"/>
  <c r="Z23" i="19"/>
  <c r="U23" i="19"/>
  <c r="T23" i="19" s="1"/>
  <c r="Q23" i="19"/>
  <c r="C23" i="19"/>
  <c r="Q22" i="19"/>
  <c r="G22" i="19"/>
  <c r="H22" i="19"/>
  <c r="Q21" i="19"/>
  <c r="G21" i="19"/>
  <c r="H21" i="19" s="1"/>
  <c r="I21" i="19" s="1"/>
  <c r="B21" i="19"/>
  <c r="AH20" i="19"/>
  <c r="U20" i="19"/>
  <c r="Y20" i="19"/>
  <c r="AH19" i="19"/>
  <c r="Y19" i="19"/>
  <c r="U19" i="19"/>
  <c r="T19" i="19" s="1"/>
  <c r="AH18" i="19"/>
  <c r="U18" i="19"/>
  <c r="AH17" i="19"/>
  <c r="U17" i="19"/>
  <c r="S17" i="19"/>
  <c r="AH16" i="19"/>
  <c r="Y16" i="19" s="1"/>
  <c r="U16" i="19"/>
  <c r="S16" i="19"/>
  <c r="AH15" i="19"/>
  <c r="U15" i="19"/>
  <c r="Y15" i="19" s="1"/>
  <c r="S15" i="19"/>
  <c r="Y85" i="18"/>
  <c r="X85" i="18"/>
  <c r="Z85" i="18" s="1"/>
  <c r="W85" i="18"/>
  <c r="V85" i="18"/>
  <c r="U85" i="18"/>
  <c r="Z84" i="18"/>
  <c r="Z83" i="18"/>
  <c r="Z82" i="18"/>
  <c r="U78" i="18"/>
  <c r="U79" i="18"/>
  <c r="Z77" i="18"/>
  <c r="Z76" i="18"/>
  <c r="Z75" i="18"/>
  <c r="Z74" i="18"/>
  <c r="Z73" i="18"/>
  <c r="Z72" i="18"/>
  <c r="Y69" i="18"/>
  <c r="X69" i="18"/>
  <c r="W69" i="18"/>
  <c r="V69" i="18"/>
  <c r="Z69" i="18" s="1"/>
  <c r="U69" i="18"/>
  <c r="Z68" i="18"/>
  <c r="Z67" i="18"/>
  <c r="Z66" i="18"/>
  <c r="Z63" i="18"/>
  <c r="Y62" i="18"/>
  <c r="X62" i="18"/>
  <c r="W62" i="18"/>
  <c r="V62" i="18"/>
  <c r="U62" i="18"/>
  <c r="Z61" i="18"/>
  <c r="Z60" i="18"/>
  <c r="Z59" i="18"/>
  <c r="Z58" i="18"/>
  <c r="Y55" i="18"/>
  <c r="X55" i="18"/>
  <c r="W55" i="18"/>
  <c r="V55" i="18"/>
  <c r="Z55" i="18" s="1"/>
  <c r="U55" i="18"/>
  <c r="Z54" i="18"/>
  <c r="Z52" i="18"/>
  <c r="Z51" i="18"/>
  <c r="V47" i="18"/>
  <c r="U46" i="18"/>
  <c r="U48" i="18" s="1"/>
  <c r="V46" i="18"/>
  <c r="W46" i="18" s="1"/>
  <c r="U42" i="18"/>
  <c r="U41" i="18"/>
  <c r="U40" i="18"/>
  <c r="U39" i="18"/>
  <c r="U38" i="18"/>
  <c r="AD33" i="18"/>
  <c r="V33" i="18"/>
  <c r="V42" i="18" s="1"/>
  <c r="Q33" i="18"/>
  <c r="P33" i="18" s="1"/>
  <c r="AB32" i="18"/>
  <c r="AD32" i="18"/>
  <c r="V32" i="18"/>
  <c r="Q32" i="18"/>
  <c r="P32" i="18"/>
  <c r="AD31" i="18"/>
  <c r="V31" i="18"/>
  <c r="Q31" i="18"/>
  <c r="P31" i="18" s="1"/>
  <c r="AD25" i="18"/>
  <c r="V25" i="18"/>
  <c r="Q25" i="18"/>
  <c r="P25" i="18"/>
  <c r="AD24" i="18"/>
  <c r="V24" i="18"/>
  <c r="W24" i="18"/>
  <c r="Q24" i="18"/>
  <c r="P24" i="18"/>
  <c r="AD23" i="18"/>
  <c r="V23" i="18"/>
  <c r="W23" i="18" s="1"/>
  <c r="Q23" i="18"/>
  <c r="P23" i="18"/>
  <c r="AD20" i="18"/>
  <c r="Q20" i="18"/>
  <c r="AD19" i="18"/>
  <c r="Q19" i="18"/>
  <c r="AD18" i="18"/>
  <c r="U18" i="18"/>
  <c r="Q18" i="18"/>
  <c r="AD17" i="18"/>
  <c r="Q17" i="18"/>
  <c r="O17" i="18"/>
  <c r="AD16" i="18"/>
  <c r="Q16" i="18"/>
  <c r="U16" i="18"/>
  <c r="V16" i="18" s="1"/>
  <c r="W16" i="18" s="1"/>
  <c r="X16" i="18" s="1"/>
  <c r="P16" i="18"/>
  <c r="O16" i="18"/>
  <c r="AD15" i="18"/>
  <c r="Q15" i="18"/>
  <c r="O15" i="18"/>
  <c r="X34" i="12"/>
  <c r="G34" i="12" s="1"/>
  <c r="X36" i="12"/>
  <c r="X26" i="12"/>
  <c r="X25" i="12"/>
  <c r="X18" i="12"/>
  <c r="S18" i="12" s="1"/>
  <c r="X17" i="12"/>
  <c r="S17" i="12" s="1"/>
  <c r="X24" i="12"/>
  <c r="X23" i="12"/>
  <c r="I59" i="12"/>
  <c r="H119" i="18" s="1"/>
  <c r="K59" i="12"/>
  <c r="K125" i="12" s="1"/>
  <c r="M59" i="12"/>
  <c r="M125" i="12" s="1"/>
  <c r="O59" i="12"/>
  <c r="K119" i="18" s="1"/>
  <c r="O125" i="12"/>
  <c r="E41" i="16"/>
  <c r="Q65" i="12"/>
  <c r="Q68" i="12"/>
  <c r="Q69" i="12"/>
  <c r="Q70" i="12"/>
  <c r="Q80" i="12"/>
  <c r="Q88" i="12"/>
  <c r="Q85" i="12"/>
  <c r="Q78" i="12"/>
  <c r="Q77" i="12"/>
  <c r="Q63" i="12"/>
  <c r="Q62" i="12"/>
  <c r="Q57" i="12"/>
  <c r="Q56" i="12"/>
  <c r="I71" i="12"/>
  <c r="H113" i="18" s="1"/>
  <c r="K71" i="12"/>
  <c r="I113" i="18" s="1"/>
  <c r="M71" i="12"/>
  <c r="J113" i="18" s="1"/>
  <c r="O71" i="12"/>
  <c r="O119" i="12" s="1"/>
  <c r="I64" i="12"/>
  <c r="H116" i="18" s="1"/>
  <c r="K64" i="12"/>
  <c r="K122" i="12" s="1"/>
  <c r="M64" i="12"/>
  <c r="M122" i="12" s="1"/>
  <c r="O64" i="12"/>
  <c r="K116" i="18" s="1"/>
  <c r="C27" i="12"/>
  <c r="B27" i="12" s="1"/>
  <c r="C26" i="12"/>
  <c r="B26" i="12" s="1"/>
  <c r="C25" i="12"/>
  <c r="G25" i="12" s="1"/>
  <c r="X33" i="12"/>
  <c r="X19" i="12"/>
  <c r="S19" i="12" s="1"/>
  <c r="X20" i="12"/>
  <c r="S20" i="12" s="1"/>
  <c r="X21" i="12"/>
  <c r="S21" i="12" s="1"/>
  <c r="C17" i="12"/>
  <c r="B17" i="12" s="1"/>
  <c r="C18" i="12"/>
  <c r="C17" i="18" s="1"/>
  <c r="C19" i="12"/>
  <c r="B19" i="12" s="1"/>
  <c r="C20" i="12"/>
  <c r="T20" i="12" s="1"/>
  <c r="C21" i="12"/>
  <c r="T21" i="12" s="1"/>
  <c r="A17" i="12"/>
  <c r="G15" i="16"/>
  <c r="F15" i="16"/>
  <c r="F9" i="16"/>
  <c r="G9" i="16"/>
  <c r="D9" i="16"/>
  <c r="C9" i="16"/>
  <c r="B9" i="16"/>
  <c r="H8" i="16"/>
  <c r="G8" i="16"/>
  <c r="F8" i="16"/>
  <c r="D8" i="16"/>
  <c r="C8" i="16"/>
  <c r="H7" i="16"/>
  <c r="G7" i="16"/>
  <c r="F7" i="16"/>
  <c r="D7" i="16"/>
  <c r="D29" i="16"/>
  <c r="G81" i="12" s="1"/>
  <c r="I81" i="12" s="1"/>
  <c r="H118" i="18" s="1"/>
  <c r="G78" i="20"/>
  <c r="G118" i="20" s="1"/>
  <c r="H29" i="16"/>
  <c r="D32" i="16" s="1"/>
  <c r="G59" i="12"/>
  <c r="G119" i="18" s="1"/>
  <c r="G125" i="12"/>
  <c r="G64" i="12"/>
  <c r="G122" i="12" s="1"/>
  <c r="G71" i="12"/>
  <c r="G113" i="18" s="1"/>
  <c r="Q76" i="12"/>
  <c r="V39" i="18"/>
  <c r="AL69" i="22"/>
  <c r="AT69" i="22" s="1"/>
  <c r="AT78" i="22" s="1"/>
  <c r="AL76" i="22"/>
  <c r="AT76" i="22" s="1"/>
  <c r="AP54" i="22"/>
  <c r="AP73" i="22"/>
  <c r="AP52" i="22"/>
  <c r="AP67" i="22"/>
  <c r="AL73" i="22" s="1"/>
  <c r="AP72" i="22"/>
  <c r="AP85" i="22"/>
  <c r="AL90" i="22" s="1"/>
  <c r="AK87" i="21"/>
  <c r="AO48" i="21"/>
  <c r="AK54" i="21" s="1"/>
  <c r="AS54" i="21" s="1"/>
  <c r="AO52" i="21"/>
  <c r="AS59" i="21"/>
  <c r="AO67" i="21"/>
  <c r="AO85" i="21"/>
  <c r="AK91" i="21" s="1"/>
  <c r="AO90" i="21"/>
  <c r="AK50" i="21"/>
  <c r="AS50" i="21"/>
  <c r="AK58" i="21"/>
  <c r="AS58" i="21" s="1"/>
  <c r="AO54" i="21"/>
  <c r="AO73" i="21"/>
  <c r="AO91" i="21"/>
  <c r="AN67" i="19"/>
  <c r="AK94" i="20"/>
  <c r="AS94" i="20" s="1"/>
  <c r="AO91" i="20"/>
  <c r="AK50" i="20"/>
  <c r="AS50" i="20" s="1"/>
  <c r="AK87" i="20"/>
  <c r="AS59" i="20"/>
  <c r="AO67" i="20"/>
  <c r="AO85" i="20"/>
  <c r="AO90" i="20"/>
  <c r="G42" i="19"/>
  <c r="B24" i="19"/>
  <c r="AR59" i="19"/>
  <c r="AN90" i="19"/>
  <c r="AJ87" i="19"/>
  <c r="AN89" i="19"/>
  <c r="Z39" i="22"/>
  <c r="AA24" i="22"/>
  <c r="AB24" i="22"/>
  <c r="H21" i="22"/>
  <c r="Z41" i="22"/>
  <c r="G114" i="22"/>
  <c r="T19" i="21"/>
  <c r="T16" i="21"/>
  <c r="J33" i="21"/>
  <c r="H26" i="21"/>
  <c r="I26" i="21" s="1"/>
  <c r="G32" i="21"/>
  <c r="G42" i="21"/>
  <c r="T20" i="21"/>
  <c r="G113" i="21"/>
  <c r="H22" i="21"/>
  <c r="L62" i="21"/>
  <c r="Z78" i="20"/>
  <c r="Z79" i="20" s="1"/>
  <c r="AA33" i="19"/>
  <c r="Z78" i="19"/>
  <c r="AA78" i="19" s="1"/>
  <c r="L85" i="19"/>
  <c r="I29" i="19"/>
  <c r="J29" i="19"/>
  <c r="K29" i="19" s="1"/>
  <c r="W25" i="18"/>
  <c r="W40" i="18" s="1"/>
  <c r="V40" i="18"/>
  <c r="W32" i="18"/>
  <c r="V78" i="18"/>
  <c r="V79" i="18" s="1"/>
  <c r="AL72" i="22"/>
  <c r="AT72" i="22" s="1"/>
  <c r="AL91" i="22"/>
  <c r="AT91" i="22" s="1"/>
  <c r="AK90" i="21"/>
  <c r="AS90" i="21" s="1"/>
  <c r="AS91" i="21"/>
  <c r="AA16" i="21"/>
  <c r="AB16" i="21"/>
  <c r="AC16" i="21"/>
  <c r="AA78" i="20"/>
  <c r="X32" i="18"/>
  <c r="Y32" i="18" s="1"/>
  <c r="AR77" i="19"/>
  <c r="AJ69" i="19"/>
  <c r="AR69" i="19" s="1"/>
  <c r="AN71" i="19"/>
  <c r="AJ76" i="19"/>
  <c r="AR76" i="19" s="1"/>
  <c r="AN73" i="19"/>
  <c r="I26" i="22"/>
  <c r="J26" i="22" s="1"/>
  <c r="AA23" i="22"/>
  <c r="B25" i="22"/>
  <c r="G25" i="22"/>
  <c r="G41" i="22"/>
  <c r="H30" i="22"/>
  <c r="AB32" i="22"/>
  <c r="AB42" i="22" s="1"/>
  <c r="AA42" i="22"/>
  <c r="Y17" i="22"/>
  <c r="AA40" i="22"/>
  <c r="Z42" i="22"/>
  <c r="L55" i="21"/>
  <c r="H29" i="21"/>
  <c r="I28" i="21"/>
  <c r="J28" i="21" s="1"/>
  <c r="K28" i="21" s="1"/>
  <c r="G23" i="21"/>
  <c r="B23" i="21"/>
  <c r="B32" i="21"/>
  <c r="L55" i="20"/>
  <c r="AA42" i="20"/>
  <c r="AB32" i="20"/>
  <c r="Z41" i="20"/>
  <c r="Z40" i="20"/>
  <c r="AA25" i="20"/>
  <c r="Z42" i="20"/>
  <c r="Y17" i="20"/>
  <c r="Z17" i="20"/>
  <c r="AA17" i="20" s="1"/>
  <c r="AB17" i="20" s="1"/>
  <c r="AC17" i="20" s="1"/>
  <c r="G25" i="20"/>
  <c r="H30" i="20"/>
  <c r="I30" i="20" s="1"/>
  <c r="J30" i="20" s="1"/>
  <c r="K30" i="20" s="1"/>
  <c r="Z16" i="19"/>
  <c r="AA16" i="19"/>
  <c r="AB16" i="19" s="1"/>
  <c r="AC16" i="19" s="1"/>
  <c r="Z19" i="19"/>
  <c r="Z15" i="19"/>
  <c r="AA15" i="19" s="1"/>
  <c r="Z39" i="19"/>
  <c r="T16" i="19"/>
  <c r="H32" i="19"/>
  <c r="T20" i="19"/>
  <c r="X25" i="18"/>
  <c r="P18" i="18"/>
  <c r="P17" i="18"/>
  <c r="W33" i="18"/>
  <c r="W31" i="18"/>
  <c r="Z17" i="22"/>
  <c r="AA17" i="22" s="1"/>
  <c r="AB17" i="22" s="1"/>
  <c r="AC17" i="22" s="1"/>
  <c r="AC32" i="22"/>
  <c r="H23" i="21"/>
  <c r="H25" i="20"/>
  <c r="G40" i="20"/>
  <c r="AC32" i="20"/>
  <c r="AA38" i="20"/>
  <c r="J30" i="19"/>
  <c r="K30" i="19" s="1"/>
  <c r="L30" i="19"/>
  <c r="X40" i="18"/>
  <c r="Z40" i="18" s="1"/>
  <c r="I23" i="21"/>
  <c r="J23" i="21"/>
  <c r="K23" i="21" s="1"/>
  <c r="F20" i="18"/>
  <c r="F18" i="18"/>
  <c r="F16" i="18"/>
  <c r="E20" i="18"/>
  <c r="E18" i="18"/>
  <c r="E16" i="18"/>
  <c r="D20" i="18"/>
  <c r="D18" i="18"/>
  <c r="D16" i="18"/>
  <c r="F17" i="18"/>
  <c r="E17" i="18"/>
  <c r="F19" i="18"/>
  <c r="E19" i="18"/>
  <c r="D19" i="18"/>
  <c r="D17" i="18"/>
  <c r="F15" i="18"/>
  <c r="E15" i="18"/>
  <c r="D15" i="18"/>
  <c r="Z41" i="21"/>
  <c r="AA31" i="21"/>
  <c r="J114" i="21"/>
  <c r="L85" i="21"/>
  <c r="AC42" i="20"/>
  <c r="I31" i="19"/>
  <c r="H21" i="20"/>
  <c r="I21" i="20" s="1"/>
  <c r="J21" i="20" s="1"/>
  <c r="K21" i="20" s="1"/>
  <c r="Y25" i="18"/>
  <c r="Y40" i="18" s="1"/>
  <c r="AA19" i="19"/>
  <c r="AB19" i="19" s="1"/>
  <c r="AC19" i="19"/>
  <c r="L30" i="20"/>
  <c r="AT73" i="22"/>
  <c r="AB32" i="21"/>
  <c r="AC32" i="21" s="1"/>
  <c r="AB31" i="22"/>
  <c r="AB41" i="22" s="1"/>
  <c r="AA41" i="22"/>
  <c r="H30" i="21"/>
  <c r="I30" i="21" s="1"/>
  <c r="J30" i="21" s="1"/>
  <c r="K30" i="21" s="1"/>
  <c r="G110" i="21"/>
  <c r="AD47" i="22"/>
  <c r="AD19" i="21"/>
  <c r="U20" i="18"/>
  <c r="P20" i="18"/>
  <c r="AB42" i="20"/>
  <c r="H28" i="20"/>
  <c r="I28" i="20" s="1"/>
  <c r="J28" i="20"/>
  <c r="K28" i="20" s="1"/>
  <c r="I22" i="22"/>
  <c r="B24" i="22"/>
  <c r="J33" i="22"/>
  <c r="K33" i="22" s="1"/>
  <c r="AA24" i="21"/>
  <c r="AB24" i="21" s="1"/>
  <c r="AC24" i="21" s="1"/>
  <c r="Z39" i="21"/>
  <c r="G119" i="22"/>
  <c r="L119" i="22"/>
  <c r="G32" i="22"/>
  <c r="G42" i="22" s="1"/>
  <c r="B32" i="22"/>
  <c r="L115" i="19"/>
  <c r="Z62" i="18"/>
  <c r="B33" i="21"/>
  <c r="Y16" i="22"/>
  <c r="T16" i="22"/>
  <c r="AL87" i="22"/>
  <c r="AT87" i="22" s="1"/>
  <c r="AL94" i="22"/>
  <c r="AT94" i="22"/>
  <c r="AP89" i="22"/>
  <c r="AT89" i="22"/>
  <c r="AT93" i="22"/>
  <c r="T20" i="22"/>
  <c r="L115" i="22"/>
  <c r="AO71" i="20"/>
  <c r="AS71" i="20"/>
  <c r="AP51" i="22"/>
  <c r="AL50" i="22"/>
  <c r="AT50" i="22" s="1"/>
  <c r="AL58" i="22"/>
  <c r="AT58" i="22"/>
  <c r="AP48" i="22"/>
  <c r="AL54" i="22" s="1"/>
  <c r="G78" i="19"/>
  <c r="Y16" i="20"/>
  <c r="AD33" i="20"/>
  <c r="G78" i="21"/>
  <c r="G118" i="21" s="1"/>
  <c r="T20" i="20"/>
  <c r="AJ94" i="19"/>
  <c r="AR94" i="19"/>
  <c r="AO71" i="21"/>
  <c r="AD33" i="22"/>
  <c r="V20" i="18"/>
  <c r="W20" i="18"/>
  <c r="X20" i="18" s="1"/>
  <c r="Y20" i="18" s="1"/>
  <c r="AD17" i="22"/>
  <c r="Z25" i="18"/>
  <c r="AA18" i="22"/>
  <c r="AB18" i="22" s="1"/>
  <c r="AC18" i="22"/>
  <c r="I31" i="22"/>
  <c r="H32" i="22"/>
  <c r="I32" i="22" s="1"/>
  <c r="H42" i="22"/>
  <c r="AA39" i="21"/>
  <c r="AT54" i="22"/>
  <c r="AL52" i="22"/>
  <c r="AT52" i="22"/>
  <c r="L28" i="21"/>
  <c r="L21" i="20"/>
  <c r="H119" i="19"/>
  <c r="L55" i="19"/>
  <c r="AD62" i="19"/>
  <c r="AA24" i="20"/>
  <c r="Z39" i="20"/>
  <c r="AD85" i="22"/>
  <c r="J22" i="22"/>
  <c r="K22" i="22" s="1"/>
  <c r="L33" i="22"/>
  <c r="I42" i="22"/>
  <c r="L30" i="21"/>
  <c r="AC31" i="22"/>
  <c r="Z16" i="22"/>
  <c r="AA16" i="22" s="1"/>
  <c r="AC39" i="21"/>
  <c r="W42" i="18"/>
  <c r="X33" i="18"/>
  <c r="I29" i="22"/>
  <c r="I22" i="21"/>
  <c r="I30" i="22"/>
  <c r="J30" i="22" s="1"/>
  <c r="K30" i="22" s="1"/>
  <c r="K33" i="19"/>
  <c r="AT51" i="22"/>
  <c r="G40" i="22"/>
  <c r="H25" i="22"/>
  <c r="H78" i="20"/>
  <c r="V18" i="18"/>
  <c r="B23" i="19"/>
  <c r="G23" i="19"/>
  <c r="H23" i="19" s="1"/>
  <c r="J116" i="22"/>
  <c r="W39" i="18"/>
  <c r="X24" i="18"/>
  <c r="W47" i="18"/>
  <c r="H27" i="21"/>
  <c r="G41" i="21"/>
  <c r="AA33" i="21"/>
  <c r="AA78" i="21"/>
  <c r="Z79" i="21"/>
  <c r="G32" i="20"/>
  <c r="B32" i="20"/>
  <c r="AC23" i="20"/>
  <c r="AB38" i="20"/>
  <c r="AB32" i="19"/>
  <c r="H113" i="19"/>
  <c r="L69" i="19"/>
  <c r="D33" i="16"/>
  <c r="H31" i="20"/>
  <c r="I31" i="20" s="1"/>
  <c r="Y20" i="20"/>
  <c r="G23" i="20"/>
  <c r="B23" i="20"/>
  <c r="AA23" i="21"/>
  <c r="AB23" i="21" s="1"/>
  <c r="AB38" i="21" s="1"/>
  <c r="Z38" i="21"/>
  <c r="B25" i="21"/>
  <c r="G25" i="21"/>
  <c r="Z78" i="22"/>
  <c r="AA78" i="22" s="1"/>
  <c r="Y79" i="22"/>
  <c r="AK76" i="20"/>
  <c r="AS76" i="20" s="1"/>
  <c r="AS77" i="20"/>
  <c r="AO73" i="20"/>
  <c r="H32" i="21"/>
  <c r="AD62" i="21"/>
  <c r="H113" i="22"/>
  <c r="AR93" i="19"/>
  <c r="AN91" i="19"/>
  <c r="AR95" i="19"/>
  <c r="AS57" i="20"/>
  <c r="AO51" i="20"/>
  <c r="AO52" i="20"/>
  <c r="AS75" i="21"/>
  <c r="AO72" i="21"/>
  <c r="AK76" i="21"/>
  <c r="AS76" i="21" s="1"/>
  <c r="L33" i="19"/>
  <c r="T17" i="21"/>
  <c r="Y17" i="21"/>
  <c r="Z17" i="21" s="1"/>
  <c r="AA17" i="21" s="1"/>
  <c r="L119" i="20"/>
  <c r="Y15" i="20"/>
  <c r="T15" i="20"/>
  <c r="AA39" i="22"/>
  <c r="L85" i="20"/>
  <c r="AD69" i="21"/>
  <c r="H24" i="19"/>
  <c r="H39" i="19" s="1"/>
  <c r="T18" i="19"/>
  <c r="T19" i="20"/>
  <c r="Y79" i="21"/>
  <c r="AR57" i="19"/>
  <c r="G23" i="22"/>
  <c r="Z79" i="22"/>
  <c r="AB33" i="21"/>
  <c r="AA42" i="21"/>
  <c r="I25" i="22"/>
  <c r="H40" i="22"/>
  <c r="H23" i="22"/>
  <c r="J22" i="21"/>
  <c r="Z20" i="20"/>
  <c r="AA20" i="20" s="1"/>
  <c r="I27" i="21"/>
  <c r="J27" i="21" s="1"/>
  <c r="K27" i="21" s="1"/>
  <c r="H41" i="21"/>
  <c r="J29" i="22"/>
  <c r="L22" i="22"/>
  <c r="G40" i="21"/>
  <c r="H25" i="21"/>
  <c r="G42" i="20"/>
  <c r="H32" i="20"/>
  <c r="W18" i="18"/>
  <c r="I24" i="19"/>
  <c r="I39" i="19" s="1"/>
  <c r="AC32" i="19"/>
  <c r="X47" i="18"/>
  <c r="Y47" i="18" s="1"/>
  <c r="Z15" i="20"/>
  <c r="H23" i="20"/>
  <c r="I23" i="20" s="1"/>
  <c r="AB78" i="21"/>
  <c r="AB79" i="21" s="1"/>
  <c r="AA79" i="21"/>
  <c r="X39" i="18"/>
  <c r="AB78" i="22"/>
  <c r="AA79" i="22"/>
  <c r="H38" i="20"/>
  <c r="H38" i="22"/>
  <c r="I23" i="22"/>
  <c r="J31" i="20"/>
  <c r="AD32" i="19"/>
  <c r="AA15" i="20"/>
  <c r="I32" i="20"/>
  <c r="I42" i="20" s="1"/>
  <c r="H42" i="20"/>
  <c r="K29" i="22"/>
  <c r="AC33" i="21"/>
  <c r="AD33" i="21" s="1"/>
  <c r="AB42" i="21"/>
  <c r="L30" i="22"/>
  <c r="I23" i="19"/>
  <c r="H38" i="19"/>
  <c r="J24" i="19"/>
  <c r="AB16" i="22"/>
  <c r="I40" i="22"/>
  <c r="AB17" i="21"/>
  <c r="AC17" i="21" s="1"/>
  <c r="AC16" i="22"/>
  <c r="J23" i="20"/>
  <c r="J38" i="20" s="1"/>
  <c r="I38" i="20"/>
  <c r="AB15" i="20"/>
  <c r="AD16" i="22"/>
  <c r="J32" i="20"/>
  <c r="L29" i="22"/>
  <c r="L27" i="21"/>
  <c r="A44" i="16"/>
  <c r="A39" i="16"/>
  <c r="E42" i="16"/>
  <c r="G72" i="18"/>
  <c r="D30" i="16"/>
  <c r="G78" i="22"/>
  <c r="G118" i="22" s="1"/>
  <c r="I33" i="16"/>
  <c r="G29" i="16"/>
  <c r="Q75" i="12"/>
  <c r="H30" i="16"/>
  <c r="G30" i="16"/>
  <c r="J73" i="18"/>
  <c r="H83" i="18"/>
  <c r="I83" i="18"/>
  <c r="J83" i="18"/>
  <c r="Q87" i="12"/>
  <c r="K83" i="18"/>
  <c r="A18" i="21"/>
  <c r="C28" i="18"/>
  <c r="G30" i="12"/>
  <c r="L58" i="18"/>
  <c r="H106" i="21"/>
  <c r="G28" i="12"/>
  <c r="H28" i="12" s="1"/>
  <c r="I122" i="12" l="1"/>
  <c r="I39" i="16"/>
  <c r="G22" i="12"/>
  <c r="I22" i="12" s="1"/>
  <c r="J22" i="12" s="1"/>
  <c r="A53" i="16"/>
  <c r="B20" i="21"/>
  <c r="H55" i="18"/>
  <c r="B21" i="12"/>
  <c r="E53" i="16"/>
  <c r="I24" i="12"/>
  <c r="H22" i="18" s="1"/>
  <c r="G32" i="12"/>
  <c r="I32" i="12" s="1"/>
  <c r="L115" i="18"/>
  <c r="B28" i="12"/>
  <c r="B26" i="18" s="1"/>
  <c r="Q17" i="21"/>
  <c r="G17" i="21" s="1"/>
  <c r="H17" i="21" s="1"/>
  <c r="I17" i="21" s="1"/>
  <c r="J17" i="21" s="1"/>
  <c r="K17" i="21" s="1"/>
  <c r="G35" i="12"/>
  <c r="Q19" i="19"/>
  <c r="G19" i="19" s="1"/>
  <c r="H19" i="19" s="1"/>
  <c r="I19" i="19" s="1"/>
  <c r="J19" i="19" s="1"/>
  <c r="K19" i="19" s="1"/>
  <c r="L19" i="19" s="1"/>
  <c r="H106" i="20"/>
  <c r="G31" i="12"/>
  <c r="I31" i="12" s="1"/>
  <c r="K31" i="12" s="1"/>
  <c r="Q18" i="21"/>
  <c r="G18" i="21" s="1"/>
  <c r="H18" i="21" s="1"/>
  <c r="I18" i="21" s="1"/>
  <c r="J18" i="21" s="1"/>
  <c r="K18" i="21" s="1"/>
  <c r="I85" i="18"/>
  <c r="I46" i="16"/>
  <c r="J106" i="22"/>
  <c r="C29" i="18"/>
  <c r="A19" i="22"/>
  <c r="G22" i="18"/>
  <c r="I28" i="12"/>
  <c r="J28" i="12" s="1"/>
  <c r="Q16" i="21"/>
  <c r="G16" i="21" s="1"/>
  <c r="H16" i="21" s="1"/>
  <c r="I16" i="21" s="1"/>
  <c r="J16" i="21" s="1"/>
  <c r="K16" i="21" s="1"/>
  <c r="L16" i="21" s="1"/>
  <c r="H106" i="22"/>
  <c r="A45" i="16"/>
  <c r="I45" i="16" s="1"/>
  <c r="B22" i="12"/>
  <c r="I119" i="12"/>
  <c r="B16" i="21"/>
  <c r="Q19" i="22"/>
  <c r="G19" i="22" s="1"/>
  <c r="H19" i="22" s="1"/>
  <c r="I19" i="22" s="1"/>
  <c r="J19" i="22" s="1"/>
  <c r="K19" i="22" s="1"/>
  <c r="G27" i="12"/>
  <c r="A17" i="20"/>
  <c r="B16" i="12"/>
  <c r="I57" i="16"/>
  <c r="E67" i="16"/>
  <c r="A65" i="16"/>
  <c r="I65" i="16" s="1"/>
  <c r="I72" i="16"/>
  <c r="E68" i="16"/>
  <c r="A71" i="16"/>
  <c r="I71" i="16" s="1"/>
  <c r="A55" i="16"/>
  <c r="I55" i="16" s="1"/>
  <c r="C30" i="18"/>
  <c r="B23" i="12"/>
  <c r="B19" i="19"/>
  <c r="G23" i="12"/>
  <c r="H23" i="12" s="1"/>
  <c r="C16" i="18"/>
  <c r="H22" i="12"/>
  <c r="B16" i="22"/>
  <c r="B18" i="22"/>
  <c r="Q20" i="20"/>
  <c r="G20" i="20" s="1"/>
  <c r="H20" i="20" s="1"/>
  <c r="I20" i="20" s="1"/>
  <c r="J20" i="20" s="1"/>
  <c r="K20" i="20" s="1"/>
  <c r="Q16" i="22"/>
  <c r="G16" i="22" s="1"/>
  <c r="Q20" i="21"/>
  <c r="G20" i="21" s="1"/>
  <c r="H20" i="21" s="1"/>
  <c r="I20" i="21" s="1"/>
  <c r="J20" i="21" s="1"/>
  <c r="K20" i="21" s="1"/>
  <c r="Q18" i="22"/>
  <c r="G18" i="22" s="1"/>
  <c r="H18" i="22" s="1"/>
  <c r="I18" i="22" s="1"/>
  <c r="J18" i="22" s="1"/>
  <c r="K18" i="22" s="1"/>
  <c r="B25" i="12"/>
  <c r="B23" i="18" s="1"/>
  <c r="Q18" i="20"/>
  <c r="G18" i="20" s="1"/>
  <c r="H18" i="20" s="1"/>
  <c r="I18" i="20" s="1"/>
  <c r="J18" i="20" s="1"/>
  <c r="K18" i="20" s="1"/>
  <c r="Q17" i="19"/>
  <c r="G17" i="19" s="1"/>
  <c r="H17" i="19" s="1"/>
  <c r="I17" i="19" s="1"/>
  <c r="J17" i="19" s="1"/>
  <c r="K17" i="19" s="1"/>
  <c r="T17" i="12"/>
  <c r="Q17" i="20"/>
  <c r="G17" i="20" s="1"/>
  <c r="H17" i="20" s="1"/>
  <c r="I17" i="20" s="1"/>
  <c r="J17" i="20" s="1"/>
  <c r="K17" i="20" s="1"/>
  <c r="Q16" i="20"/>
  <c r="G16" i="20" s="1"/>
  <c r="H16" i="20" s="1"/>
  <c r="I16" i="20" s="1"/>
  <c r="J16" i="20" s="1"/>
  <c r="K16" i="20" s="1"/>
  <c r="C31" i="18"/>
  <c r="G33" i="12"/>
  <c r="G31" i="18" s="1"/>
  <c r="Q121" i="12"/>
  <c r="G55" i="18"/>
  <c r="L55" i="18" s="1"/>
  <c r="G85" i="18"/>
  <c r="L75" i="18"/>
  <c r="I120" i="12"/>
  <c r="L67" i="18"/>
  <c r="J55" i="18"/>
  <c r="C33" i="18"/>
  <c r="G36" i="12"/>
  <c r="H36" i="12" s="1"/>
  <c r="B18" i="20"/>
  <c r="Q17" i="22"/>
  <c r="G17" i="22" s="1"/>
  <c r="H17" i="22" s="1"/>
  <c r="G21" i="12"/>
  <c r="H21" i="12" s="1"/>
  <c r="G20" i="12"/>
  <c r="H20" i="12" s="1"/>
  <c r="B17" i="20"/>
  <c r="Q20" i="19"/>
  <c r="G20" i="19" s="1"/>
  <c r="H20" i="19" s="1"/>
  <c r="I20" i="19" s="1"/>
  <c r="L112" i="18"/>
  <c r="Q118" i="12"/>
  <c r="L72" i="18"/>
  <c r="L84" i="18"/>
  <c r="M120" i="12"/>
  <c r="L73" i="18"/>
  <c r="J69" i="18"/>
  <c r="J116" i="18"/>
  <c r="G69" i="18"/>
  <c r="L63" i="18"/>
  <c r="I116" i="18"/>
  <c r="I55" i="18"/>
  <c r="I125" i="12"/>
  <c r="Q125" i="12" s="1"/>
  <c r="I119" i="18"/>
  <c r="Z46" i="21"/>
  <c r="Z48" i="21" s="1"/>
  <c r="AA46" i="20"/>
  <c r="AA48" i="20" s="1"/>
  <c r="Z46" i="22"/>
  <c r="Z48" i="22" s="1"/>
  <c r="G79" i="22"/>
  <c r="H78" i="22"/>
  <c r="H118" i="22" s="1"/>
  <c r="X46" i="18"/>
  <c r="W48" i="18"/>
  <c r="AA46" i="22"/>
  <c r="Y48" i="20"/>
  <c r="AB46" i="20"/>
  <c r="AA46" i="21"/>
  <c r="V48" i="18"/>
  <c r="G79" i="21"/>
  <c r="H78" i="21"/>
  <c r="H79" i="21" s="1"/>
  <c r="AA46" i="19"/>
  <c r="T16" i="12"/>
  <c r="G16" i="12"/>
  <c r="I16" i="12" s="1"/>
  <c r="K16" i="12" s="1"/>
  <c r="M16" i="12" s="1"/>
  <c r="O16" i="12" s="1"/>
  <c r="H25" i="12"/>
  <c r="G23" i="18"/>
  <c r="I25" i="12"/>
  <c r="J25" i="12" s="1"/>
  <c r="C23" i="18"/>
  <c r="G17" i="12"/>
  <c r="H17" i="12" s="1"/>
  <c r="C19" i="18"/>
  <c r="B18" i="21"/>
  <c r="G19" i="12"/>
  <c r="T18" i="12"/>
  <c r="B20" i="22"/>
  <c r="G29" i="18"/>
  <c r="K24" i="12"/>
  <c r="G18" i="12"/>
  <c r="H18" i="12" s="1"/>
  <c r="B16" i="20"/>
  <c r="C22" i="18"/>
  <c r="C20" i="18"/>
  <c r="T19" i="12"/>
  <c r="G26" i="12"/>
  <c r="C18" i="18"/>
  <c r="B29" i="12"/>
  <c r="B27" i="18" s="1"/>
  <c r="Q19" i="21"/>
  <c r="G19" i="21" s="1"/>
  <c r="H19" i="21" s="1"/>
  <c r="I19" i="21" s="1"/>
  <c r="J19" i="21" s="1"/>
  <c r="K19" i="21" s="1"/>
  <c r="B24" i="12"/>
  <c r="B22" i="18" s="1"/>
  <c r="B18" i="12"/>
  <c r="G29" i="12"/>
  <c r="G27" i="18" s="1"/>
  <c r="B20" i="20"/>
  <c r="B20" i="18" s="1"/>
  <c r="Q15" i="22"/>
  <c r="G15" i="22" s="1"/>
  <c r="H15" i="22" s="1"/>
  <c r="I15" i="22" s="1"/>
  <c r="K120" i="12"/>
  <c r="I114" i="18"/>
  <c r="E64" i="16"/>
  <c r="A67" i="16" s="1"/>
  <c r="Q126" i="12"/>
  <c r="L66" i="18"/>
  <c r="G118" i="18"/>
  <c r="I44" i="16"/>
  <c r="E54" i="16"/>
  <c r="I54" i="16" s="1"/>
  <c r="I69" i="18"/>
  <c r="G119" i="12"/>
  <c r="L76" i="18"/>
  <c r="I59" i="16"/>
  <c r="A58" i="16"/>
  <c r="I58" i="16" s="1"/>
  <c r="G116" i="18"/>
  <c r="G124" i="12"/>
  <c r="L74" i="18"/>
  <c r="K69" i="18"/>
  <c r="L120" i="18"/>
  <c r="O122" i="12"/>
  <c r="Q122" i="12" s="1"/>
  <c r="Q89" i="12"/>
  <c r="M119" i="12"/>
  <c r="E55" i="16"/>
  <c r="G78" i="18"/>
  <c r="G79" i="18" s="1"/>
  <c r="Q64" i="12"/>
  <c r="E38" i="16"/>
  <c r="I53" i="16"/>
  <c r="G82" i="12"/>
  <c r="A52" i="16"/>
  <c r="I52" i="16" s="1"/>
  <c r="Q86" i="12"/>
  <c r="H85" i="18"/>
  <c r="L68" i="18"/>
  <c r="L60" i="18"/>
  <c r="J85" i="18"/>
  <c r="J119" i="18"/>
  <c r="G114" i="18"/>
  <c r="I40" i="16"/>
  <c r="L61" i="18"/>
  <c r="K114" i="18"/>
  <c r="K113" i="18"/>
  <c r="L113" i="18" s="1"/>
  <c r="H34" i="12"/>
  <c r="I34" i="12"/>
  <c r="H32" i="18" s="1"/>
  <c r="G32" i="18"/>
  <c r="M31" i="12"/>
  <c r="L31" i="12"/>
  <c r="H16" i="22"/>
  <c r="I16" i="22" s="1"/>
  <c r="J16" i="22" s="1"/>
  <c r="K16" i="22" s="1"/>
  <c r="B17" i="19"/>
  <c r="B20" i="12"/>
  <c r="Q15" i="19"/>
  <c r="G15" i="19" s="1"/>
  <c r="H15" i="19" s="1"/>
  <c r="I15" i="19" s="1"/>
  <c r="Q15" i="21"/>
  <c r="G15" i="21" s="1"/>
  <c r="Q15" i="20"/>
  <c r="G15" i="20" s="1"/>
  <c r="H15" i="20" s="1"/>
  <c r="C11" i="19"/>
  <c r="A16" i="19"/>
  <c r="AS95" i="20"/>
  <c r="AS87" i="20"/>
  <c r="AD55" i="22"/>
  <c r="L62" i="22"/>
  <c r="G116" i="22"/>
  <c r="L116" i="22" s="1"/>
  <c r="L77" i="18"/>
  <c r="G110" i="20"/>
  <c r="G41" i="20"/>
  <c r="H26" i="20"/>
  <c r="G26" i="18"/>
  <c r="T19" i="22"/>
  <c r="Y19" i="22"/>
  <c r="AD62" i="20"/>
  <c r="J27" i="20"/>
  <c r="K27" i="20" s="1"/>
  <c r="L27" i="20"/>
  <c r="K113" i="21"/>
  <c r="L69" i="21"/>
  <c r="H42" i="19"/>
  <c r="I32" i="19"/>
  <c r="AB25" i="20"/>
  <c r="AA40" i="20"/>
  <c r="X42" i="18"/>
  <c r="Y33" i="18"/>
  <c r="Y42" i="18" s="1"/>
  <c r="AA39" i="20"/>
  <c r="AB24" i="20"/>
  <c r="AD23" i="20"/>
  <c r="AC38" i="20"/>
  <c r="L52" i="18"/>
  <c r="K55" i="18"/>
  <c r="B24" i="20"/>
  <c r="C24" i="18"/>
  <c r="G24" i="20"/>
  <c r="K18" i="19"/>
  <c r="L18" i="19" s="1"/>
  <c r="J42" i="20"/>
  <c r="K32" i="20"/>
  <c r="K42" i="20" s="1"/>
  <c r="I25" i="21"/>
  <c r="H40" i="21"/>
  <c r="AA31" i="19"/>
  <c r="Z41" i="19"/>
  <c r="AA47" i="19"/>
  <c r="AB47" i="19" s="1"/>
  <c r="AC47" i="19" s="1"/>
  <c r="AD47" i="19"/>
  <c r="H19" i="20"/>
  <c r="I19" i="20" s="1"/>
  <c r="J19" i="20" s="1"/>
  <c r="K19" i="20" s="1"/>
  <c r="G28" i="18"/>
  <c r="I30" i="12"/>
  <c r="H30" i="12"/>
  <c r="H40" i="20"/>
  <c r="I25" i="20"/>
  <c r="AB39" i="22"/>
  <c r="AD39" i="22" s="1"/>
  <c r="AD24" i="22"/>
  <c r="AC24" i="22"/>
  <c r="AC39" i="22" s="1"/>
  <c r="K81" i="12"/>
  <c r="I82" i="12"/>
  <c r="I124" i="12"/>
  <c r="H118" i="20"/>
  <c r="I78" i="20"/>
  <c r="H79" i="20"/>
  <c r="J25" i="22"/>
  <c r="AB78" i="20"/>
  <c r="AA79" i="20"/>
  <c r="L42" i="20"/>
  <c r="L51" i="18"/>
  <c r="I66" i="16"/>
  <c r="H69" i="18"/>
  <c r="AB20" i="20"/>
  <c r="AC20" i="20" s="1"/>
  <c r="AD20" i="20"/>
  <c r="K85" i="18"/>
  <c r="L82" i="18"/>
  <c r="I16" i="19"/>
  <c r="J16" i="19" s="1"/>
  <c r="K16" i="19" s="1"/>
  <c r="AC15" i="20"/>
  <c r="AC41" i="22"/>
  <c r="AD41" i="22" s="1"/>
  <c r="AD31" i="22"/>
  <c r="AB15" i="19"/>
  <c r="L17" i="21"/>
  <c r="B32" i="18"/>
  <c r="J23" i="22"/>
  <c r="J31" i="19"/>
  <c r="K31" i="19" s="1"/>
  <c r="L31" i="19"/>
  <c r="AK73" i="21"/>
  <c r="AS73" i="21" s="1"/>
  <c r="AK72" i="21"/>
  <c r="AS72" i="21" s="1"/>
  <c r="AC78" i="21"/>
  <c r="AC79" i="21" s="1"/>
  <c r="AD78" i="21"/>
  <c r="W41" i="18"/>
  <c r="X31" i="18"/>
  <c r="L29" i="19"/>
  <c r="J26" i="21"/>
  <c r="I41" i="21"/>
  <c r="I110" i="21"/>
  <c r="L62" i="19"/>
  <c r="Z19" i="20"/>
  <c r="AA19" i="20" s="1"/>
  <c r="AB19" i="20" s="1"/>
  <c r="AC19" i="20" s="1"/>
  <c r="Y37" i="20"/>
  <c r="G39" i="22"/>
  <c r="H24" i="22"/>
  <c r="AN48" i="19"/>
  <c r="AJ51" i="19"/>
  <c r="J39" i="19"/>
  <c r="L39" i="19" s="1"/>
  <c r="K24" i="19"/>
  <c r="K39" i="19" s="1"/>
  <c r="X18" i="18"/>
  <c r="Y18" i="18" s="1"/>
  <c r="AD18" i="22"/>
  <c r="L116" i="19"/>
  <c r="J23" i="19"/>
  <c r="H42" i="21"/>
  <c r="I32" i="21"/>
  <c r="K119" i="12"/>
  <c r="Q71" i="12"/>
  <c r="Q59" i="12"/>
  <c r="L83" i="18"/>
  <c r="AB79" i="22"/>
  <c r="AC78" i="22"/>
  <c r="AC79" i="22" s="1"/>
  <c r="G118" i="19"/>
  <c r="H78" i="19"/>
  <c r="G79" i="19"/>
  <c r="I29" i="21"/>
  <c r="J29" i="21" s="1"/>
  <c r="K29" i="21" s="1"/>
  <c r="L29" i="21"/>
  <c r="H110" i="21"/>
  <c r="K26" i="22"/>
  <c r="K31" i="20"/>
  <c r="L31" i="20" s="1"/>
  <c r="AD19" i="19"/>
  <c r="U19" i="18"/>
  <c r="P19" i="18"/>
  <c r="J21" i="19"/>
  <c r="K21" i="19" s="1"/>
  <c r="L21" i="19"/>
  <c r="H27" i="19"/>
  <c r="I27" i="19" s="1"/>
  <c r="J27" i="19" s="1"/>
  <c r="K27" i="19" s="1"/>
  <c r="L27" i="19"/>
  <c r="G41" i="19"/>
  <c r="Y15" i="21"/>
  <c r="T15" i="21"/>
  <c r="Z47" i="18"/>
  <c r="Z16" i="20"/>
  <c r="Y34" i="20"/>
  <c r="AB78" i="19"/>
  <c r="AA79" i="19"/>
  <c r="Y17" i="19"/>
  <c r="Y37" i="19" s="1"/>
  <c r="T17" i="19"/>
  <c r="H28" i="19"/>
  <c r="I28" i="19" s="1"/>
  <c r="J28" i="19" s="1"/>
  <c r="K28" i="19" s="1"/>
  <c r="L28" i="19"/>
  <c r="Z18" i="21"/>
  <c r="AA18" i="21" s="1"/>
  <c r="AB18" i="21" s="1"/>
  <c r="AC18" i="21" s="1"/>
  <c r="AD18" i="21"/>
  <c r="K23" i="20"/>
  <c r="AA38" i="21"/>
  <c r="K22" i="21"/>
  <c r="L22" i="21"/>
  <c r="Y24" i="18"/>
  <c r="Y39" i="18" s="1"/>
  <c r="Z39" i="18" s="1"/>
  <c r="Z24" i="18"/>
  <c r="L28" i="20"/>
  <c r="AD17" i="20"/>
  <c r="AB23" i="22"/>
  <c r="AA38" i="22"/>
  <c r="AB33" i="19"/>
  <c r="AA42" i="19"/>
  <c r="L33" i="21"/>
  <c r="K33" i="21"/>
  <c r="Z42" i="18"/>
  <c r="I22" i="19"/>
  <c r="J22" i="19" s="1"/>
  <c r="K22" i="19" s="1"/>
  <c r="AB24" i="19"/>
  <c r="AA39" i="19"/>
  <c r="AJ58" i="19"/>
  <c r="AR58" i="19" s="1"/>
  <c r="AJ50" i="19"/>
  <c r="AR50" i="19" s="1"/>
  <c r="AN54" i="19"/>
  <c r="AN52" i="19"/>
  <c r="AN51" i="19"/>
  <c r="AC23" i="21"/>
  <c r="J32" i="22"/>
  <c r="AD39" i="21"/>
  <c r="L23" i="21"/>
  <c r="J114" i="22"/>
  <c r="L114" i="22" s="1"/>
  <c r="L85" i="22"/>
  <c r="B21" i="18"/>
  <c r="L31" i="22"/>
  <c r="J31" i="22"/>
  <c r="K31" i="22" s="1"/>
  <c r="AB39" i="21"/>
  <c r="AD24" i="21"/>
  <c r="AD32" i="22"/>
  <c r="AC42" i="22"/>
  <c r="AD42" i="22" s="1"/>
  <c r="W38" i="18"/>
  <c r="X23" i="18"/>
  <c r="V41" i="18"/>
  <c r="AK90" i="20"/>
  <c r="AS90" i="20" s="1"/>
  <c r="AK91" i="20"/>
  <c r="AS91" i="20" s="1"/>
  <c r="K33" i="20"/>
  <c r="L33" i="20"/>
  <c r="AD42" i="20"/>
  <c r="B24" i="21"/>
  <c r="G24" i="21"/>
  <c r="L113" i="21"/>
  <c r="AA41" i="21"/>
  <c r="AB31" i="21"/>
  <c r="AK73" i="20"/>
  <c r="AS73" i="20" s="1"/>
  <c r="AK72" i="20"/>
  <c r="AS72" i="20" s="1"/>
  <c r="AB31" i="20"/>
  <c r="AA41" i="20"/>
  <c r="Z20" i="21"/>
  <c r="AA20" i="21" s="1"/>
  <c r="AB20" i="21" s="1"/>
  <c r="AC20" i="21" s="1"/>
  <c r="AD20" i="21"/>
  <c r="AS71" i="21"/>
  <c r="AK52" i="21"/>
  <c r="AS52" i="21" s="1"/>
  <c r="AS60" i="21" s="1"/>
  <c r="AD16" i="21"/>
  <c r="G79" i="20"/>
  <c r="Y16" i="18"/>
  <c r="Z16" i="18"/>
  <c r="Y18" i="19"/>
  <c r="AD18" i="20"/>
  <c r="Z18" i="20"/>
  <c r="AA18" i="20" s="1"/>
  <c r="AB18" i="20" s="1"/>
  <c r="AC18" i="20" s="1"/>
  <c r="L116" i="21"/>
  <c r="Y15" i="22"/>
  <c r="T18" i="22"/>
  <c r="H27" i="22"/>
  <c r="G110" i="22"/>
  <c r="B15" i="19"/>
  <c r="L22" i="20"/>
  <c r="H28" i="22"/>
  <c r="I28" i="22" s="1"/>
  <c r="J28" i="22" s="1"/>
  <c r="K28" i="22" s="1"/>
  <c r="AD17" i="21"/>
  <c r="AD32" i="21"/>
  <c r="AC42" i="21"/>
  <c r="G25" i="19"/>
  <c r="B25" i="19"/>
  <c r="B25" i="18" s="1"/>
  <c r="C25" i="18"/>
  <c r="AD55" i="19"/>
  <c r="I29" i="20"/>
  <c r="H21" i="21"/>
  <c r="AD62" i="22"/>
  <c r="AR71" i="19"/>
  <c r="AR78" i="19" s="1"/>
  <c r="AS89" i="20"/>
  <c r="AT60" i="22"/>
  <c r="G46" i="22" s="1"/>
  <c r="Z32" i="18"/>
  <c r="AJ73" i="19"/>
  <c r="AR73" i="19" s="1"/>
  <c r="AJ72" i="19"/>
  <c r="AR72" i="19" s="1"/>
  <c r="Z20" i="19"/>
  <c r="AA20" i="19" s="1"/>
  <c r="AB20" i="19" s="1"/>
  <c r="AC20" i="19" s="1"/>
  <c r="AJ89" i="19"/>
  <c r="AR89" i="19" s="1"/>
  <c r="AN85" i="19"/>
  <c r="AO54" i="20"/>
  <c r="AK58" i="20"/>
  <c r="AS58" i="20" s="1"/>
  <c r="AS69" i="21"/>
  <c r="AS78" i="21" s="1"/>
  <c r="AS77" i="21"/>
  <c r="Z20" i="18"/>
  <c r="B24" i="18"/>
  <c r="L119" i="19"/>
  <c r="L62" i="20"/>
  <c r="H116" i="20"/>
  <c r="L116" i="20" s="1"/>
  <c r="AB47" i="21"/>
  <c r="L112" i="21"/>
  <c r="L112" i="22"/>
  <c r="AK51" i="20"/>
  <c r="AS51" i="20" s="1"/>
  <c r="I21" i="22"/>
  <c r="J21" i="22" s="1"/>
  <c r="K21" i="22" s="1"/>
  <c r="L21" i="22"/>
  <c r="AS87" i="21"/>
  <c r="Z38" i="22"/>
  <c r="AB25" i="22"/>
  <c r="AK69" i="20"/>
  <c r="AS69" i="20" s="1"/>
  <c r="AS75" i="20"/>
  <c r="AO72" i="20"/>
  <c r="AK52" i="20"/>
  <c r="AS52" i="20" s="1"/>
  <c r="AK54" i="20"/>
  <c r="Z79" i="19"/>
  <c r="AT90" i="22"/>
  <c r="AT96" i="22" s="1"/>
  <c r="G47" i="22" s="1"/>
  <c r="P15" i="18"/>
  <c r="U15" i="18"/>
  <c r="AD16" i="19"/>
  <c r="H26" i="19"/>
  <c r="G110" i="19"/>
  <c r="L114" i="19"/>
  <c r="AD69" i="22"/>
  <c r="U17" i="18"/>
  <c r="V38" i="18"/>
  <c r="AA23" i="19"/>
  <c r="Z38" i="19"/>
  <c r="Z42" i="21"/>
  <c r="AD42" i="21" s="1"/>
  <c r="B31" i="18"/>
  <c r="Z38" i="20"/>
  <c r="AD38" i="20" s="1"/>
  <c r="L31" i="21"/>
  <c r="L120" i="20"/>
  <c r="AA25" i="19"/>
  <c r="Z40" i="19"/>
  <c r="AD32" i="20"/>
  <c r="Z40" i="21"/>
  <c r="AA25" i="21"/>
  <c r="L115" i="21"/>
  <c r="Y20" i="22"/>
  <c r="C32" i="18"/>
  <c r="B33" i="18"/>
  <c r="W78" i="18"/>
  <c r="T15" i="19"/>
  <c r="B32" i="19"/>
  <c r="AD85" i="21"/>
  <c r="AR75" i="19"/>
  <c r="AS93" i="21"/>
  <c r="AK94" i="21"/>
  <c r="AS94" i="21" s="1"/>
  <c r="L55" i="22"/>
  <c r="AS89" i="21"/>
  <c r="L120" i="19"/>
  <c r="L69" i="20"/>
  <c r="AD47" i="20"/>
  <c r="J24" i="12" l="1"/>
  <c r="H32" i="12"/>
  <c r="K28" i="12"/>
  <c r="M28" i="12" s="1"/>
  <c r="G30" i="18"/>
  <c r="K22" i="12"/>
  <c r="M22" i="12" s="1"/>
  <c r="N22" i="12" s="1"/>
  <c r="L19" i="21"/>
  <c r="G18" i="18"/>
  <c r="L20" i="21"/>
  <c r="B17" i="18"/>
  <c r="B16" i="18"/>
  <c r="B18" i="18"/>
  <c r="H31" i="12"/>
  <c r="H29" i="18"/>
  <c r="I21" i="12"/>
  <c r="K21" i="12" s="1"/>
  <c r="I20" i="18" s="1"/>
  <c r="H35" i="12"/>
  <c r="I35" i="12"/>
  <c r="J31" i="12"/>
  <c r="L19" i="22"/>
  <c r="B19" i="18"/>
  <c r="H27" i="12"/>
  <c r="G43" i="12"/>
  <c r="I27" i="12"/>
  <c r="L17" i="20"/>
  <c r="L16" i="22"/>
  <c r="I17" i="12"/>
  <c r="K17" i="12" s="1"/>
  <c r="G16" i="18"/>
  <c r="G41" i="12"/>
  <c r="G38" i="18" s="1"/>
  <c r="I23" i="12"/>
  <c r="K23" i="12" s="1"/>
  <c r="G21" i="18"/>
  <c r="I18" i="12"/>
  <c r="K18" i="12" s="1"/>
  <c r="I67" i="16"/>
  <c r="L18" i="20"/>
  <c r="L17" i="19"/>
  <c r="I33" i="12"/>
  <c r="K33" i="12" s="1"/>
  <c r="I31" i="18" s="1"/>
  <c r="H33" i="12"/>
  <c r="L119" i="18"/>
  <c r="L116" i="18"/>
  <c r="Q120" i="12"/>
  <c r="I60" i="16"/>
  <c r="G45" i="12"/>
  <c r="G42" i="18" s="1"/>
  <c r="I36" i="12"/>
  <c r="J36" i="12" s="1"/>
  <c r="G33" i="18"/>
  <c r="G19" i="18"/>
  <c r="J21" i="12"/>
  <c r="G17" i="18"/>
  <c r="G20" i="18"/>
  <c r="I20" i="12"/>
  <c r="H19" i="18" s="1"/>
  <c r="A68" i="16"/>
  <c r="I68" i="16" s="1"/>
  <c r="I78" i="22"/>
  <c r="H79" i="22"/>
  <c r="AB46" i="19"/>
  <c r="AC46" i="19" s="1"/>
  <c r="AC48" i="19" s="1"/>
  <c r="AD46" i="19"/>
  <c r="I78" i="21"/>
  <c r="H118" i="21"/>
  <c r="AA48" i="21"/>
  <c r="AB46" i="21"/>
  <c r="AB48" i="21" s="1"/>
  <c r="AB48" i="20"/>
  <c r="AC46" i="20"/>
  <c r="AA48" i="22"/>
  <c r="AB46" i="22"/>
  <c r="Y46" i="18"/>
  <c r="X48" i="18"/>
  <c r="G109" i="22"/>
  <c r="G34" i="22"/>
  <c r="G37" i="22"/>
  <c r="G43" i="22" s="1"/>
  <c r="G37" i="12"/>
  <c r="H16" i="12"/>
  <c r="J16" i="12" s="1"/>
  <c r="L16" i="12" s="1"/>
  <c r="N16" i="12" s="1"/>
  <c r="G40" i="12"/>
  <c r="I26" i="12"/>
  <c r="G42" i="12"/>
  <c r="H26" i="12"/>
  <c r="G116" i="12"/>
  <c r="H23" i="18"/>
  <c r="I19" i="12"/>
  <c r="H19" i="12"/>
  <c r="G110" i="18"/>
  <c r="K25" i="12"/>
  <c r="L25" i="12" s="1"/>
  <c r="B15" i="18"/>
  <c r="G44" i="12"/>
  <c r="L16" i="19"/>
  <c r="I29" i="12"/>
  <c r="H27" i="18" s="1"/>
  <c r="H29" i="12"/>
  <c r="G115" i="12"/>
  <c r="G109" i="18"/>
  <c r="L24" i="12"/>
  <c r="M24" i="12"/>
  <c r="J22" i="18" s="1"/>
  <c r="L69" i="18"/>
  <c r="Q119" i="12"/>
  <c r="A41" i="16"/>
  <c r="I41" i="16" s="1"/>
  <c r="A42" i="16"/>
  <c r="I42" i="16" s="1"/>
  <c r="L114" i="18"/>
  <c r="N31" i="12"/>
  <c r="O31" i="12"/>
  <c r="L19" i="20"/>
  <c r="L18" i="22"/>
  <c r="J34" i="12"/>
  <c r="K34" i="12"/>
  <c r="I32" i="18" s="1"/>
  <c r="G37" i="19"/>
  <c r="G34" i="19"/>
  <c r="H37" i="19"/>
  <c r="G15" i="18"/>
  <c r="G37" i="20"/>
  <c r="G43" i="20" s="1"/>
  <c r="G37" i="21"/>
  <c r="H15" i="21"/>
  <c r="H15" i="18" s="1"/>
  <c r="H47" i="22"/>
  <c r="I47" i="22" s="1"/>
  <c r="J47" i="22" s="1"/>
  <c r="K47" i="22" s="1"/>
  <c r="Y43" i="19"/>
  <c r="AB39" i="19"/>
  <c r="AC24" i="19"/>
  <c r="AC39" i="19" s="1"/>
  <c r="X41" i="18"/>
  <c r="Z41" i="18" s="1"/>
  <c r="Y31" i="18"/>
  <c r="Y41" i="18" s="1"/>
  <c r="L85" i="18"/>
  <c r="H24" i="20"/>
  <c r="G24" i="18"/>
  <c r="G39" i="20"/>
  <c r="H37" i="22"/>
  <c r="I26" i="20"/>
  <c r="H110" i="20"/>
  <c r="H41" i="20"/>
  <c r="Z18" i="19"/>
  <c r="AA18" i="19" s="1"/>
  <c r="AB18" i="19" s="1"/>
  <c r="AC18" i="19" s="1"/>
  <c r="AD18" i="19"/>
  <c r="J32" i="12"/>
  <c r="K32" i="12"/>
  <c r="H30" i="18"/>
  <c r="AB79" i="20"/>
  <c r="AC78" i="20"/>
  <c r="AC79" i="20" s="1"/>
  <c r="J25" i="21"/>
  <c r="I40" i="21"/>
  <c r="Y34" i="19"/>
  <c r="L28" i="22"/>
  <c r="AB41" i="21"/>
  <c r="AC31" i="21"/>
  <c r="AC41" i="21" s="1"/>
  <c r="AD41" i="21" s="1"/>
  <c r="J42" i="22"/>
  <c r="K32" i="22"/>
  <c r="L22" i="19"/>
  <c r="AB79" i="19"/>
  <c r="AC78" i="19"/>
  <c r="AC79" i="19" s="1"/>
  <c r="AB48" i="19"/>
  <c r="I24" i="22"/>
  <c r="H39" i="22"/>
  <c r="G109" i="20"/>
  <c r="AS78" i="20"/>
  <c r="AC47" i="21"/>
  <c r="AJ91" i="19"/>
  <c r="AR91" i="19" s="1"/>
  <c r="AJ90" i="19"/>
  <c r="AR90" i="19" s="1"/>
  <c r="AR96" i="19" s="1"/>
  <c r="G47" i="19" s="1"/>
  <c r="AD23" i="21"/>
  <c r="AC38" i="21"/>
  <c r="Z18" i="18"/>
  <c r="AD79" i="21"/>
  <c r="J25" i="20"/>
  <c r="I40" i="20"/>
  <c r="I22" i="18"/>
  <c r="W79" i="18"/>
  <c r="X78" i="18"/>
  <c r="J29" i="20"/>
  <c r="I29" i="18"/>
  <c r="AD38" i="21"/>
  <c r="AD19" i="20"/>
  <c r="G34" i="20"/>
  <c r="L18" i="21"/>
  <c r="I26" i="19"/>
  <c r="H110" i="19"/>
  <c r="H26" i="18"/>
  <c r="H41" i="19"/>
  <c r="K23" i="19"/>
  <c r="J38" i="19"/>
  <c r="I21" i="21"/>
  <c r="Z20" i="22"/>
  <c r="AA20" i="22" s="1"/>
  <c r="AB20" i="22" s="1"/>
  <c r="AC20" i="22" s="1"/>
  <c r="AD20" i="22"/>
  <c r="U34" i="18"/>
  <c r="V15" i="18"/>
  <c r="U37" i="18"/>
  <c r="AB40" i="22"/>
  <c r="AC25" i="22"/>
  <c r="AD20" i="19"/>
  <c r="AA16" i="20"/>
  <c r="Z34" i="20"/>
  <c r="V19" i="18"/>
  <c r="W19" i="18" s="1"/>
  <c r="X19" i="18" s="1"/>
  <c r="Y19" i="18" s="1"/>
  <c r="Z19" i="18"/>
  <c r="Y43" i="20"/>
  <c r="I79" i="20"/>
  <c r="I118" i="20"/>
  <c r="J78" i="20"/>
  <c r="I118" i="22"/>
  <c r="J78" i="22"/>
  <c r="I79" i="22"/>
  <c r="L16" i="20"/>
  <c r="AS96" i="20"/>
  <c r="G47" i="20" s="1"/>
  <c r="AJ54" i="19"/>
  <c r="AR54" i="19" s="1"/>
  <c r="AJ52" i="19"/>
  <c r="AR52" i="19" s="1"/>
  <c r="AR60" i="19" s="1"/>
  <c r="G46" i="19" s="1"/>
  <c r="I17" i="22"/>
  <c r="J17" i="22" s="1"/>
  <c r="K17" i="22" s="1"/>
  <c r="H34" i="22"/>
  <c r="G46" i="21"/>
  <c r="K38" i="20"/>
  <c r="L38" i="20" s="1"/>
  <c r="L23" i="20"/>
  <c r="H110" i="22"/>
  <c r="I27" i="22"/>
  <c r="H41" i="22"/>
  <c r="G39" i="21"/>
  <c r="H24" i="21"/>
  <c r="G34" i="21"/>
  <c r="AC33" i="19"/>
  <c r="AC42" i="19" s="1"/>
  <c r="AD42" i="19" s="1"/>
  <c r="AB42" i="19"/>
  <c r="AS96" i="21"/>
  <c r="G47" i="21" s="1"/>
  <c r="H25" i="19"/>
  <c r="G40" i="19"/>
  <c r="G25" i="18"/>
  <c r="AC15" i="19"/>
  <c r="AD15" i="19"/>
  <c r="G109" i="19"/>
  <c r="AB40" i="20"/>
  <c r="AC25" i="20"/>
  <c r="L20" i="20"/>
  <c r="AA38" i="19"/>
  <c r="AB23" i="19"/>
  <c r="I78" i="19"/>
  <c r="H118" i="19"/>
  <c r="H79" i="19"/>
  <c r="Z15" i="22"/>
  <c r="Y34" i="22"/>
  <c r="Y37" i="22"/>
  <c r="AB38" i="22"/>
  <c r="AC23" i="22"/>
  <c r="AD79" i="22"/>
  <c r="I42" i="21"/>
  <c r="J32" i="21"/>
  <c r="I38" i="22"/>
  <c r="J78" i="21"/>
  <c r="I79" i="21"/>
  <c r="I118" i="21"/>
  <c r="K124" i="12"/>
  <c r="M81" i="12"/>
  <c r="I78" i="18"/>
  <c r="I79" i="18" s="1"/>
  <c r="K82" i="12"/>
  <c r="I118" i="18"/>
  <c r="J30" i="12"/>
  <c r="H28" i="18"/>
  <c r="K30" i="12"/>
  <c r="I38" i="19"/>
  <c r="J20" i="19"/>
  <c r="AA40" i="21"/>
  <c r="AB25" i="21"/>
  <c r="AC24" i="20"/>
  <c r="AC39" i="20" s="1"/>
  <c r="AB39" i="20"/>
  <c r="AD39" i="20" s="1"/>
  <c r="G109" i="21"/>
  <c r="AD79" i="19"/>
  <c r="Z37" i="20"/>
  <c r="Z43" i="20" s="1"/>
  <c r="Z87" i="20" s="1"/>
  <c r="Z88" i="20" s="1"/>
  <c r="Z89" i="20" s="1"/>
  <c r="Z90" i="20" s="1"/>
  <c r="H46" i="22"/>
  <c r="G48" i="22"/>
  <c r="H38" i="21"/>
  <c r="AD24" i="19"/>
  <c r="AD78" i="22"/>
  <c r="K26" i="21"/>
  <c r="J41" i="21"/>
  <c r="J110" i="21"/>
  <c r="K23" i="22"/>
  <c r="J38" i="22"/>
  <c r="L24" i="19"/>
  <c r="I15" i="20"/>
  <c r="H37" i="20"/>
  <c r="H109" i="20"/>
  <c r="H34" i="20"/>
  <c r="J15" i="19"/>
  <c r="I37" i="19"/>
  <c r="J40" i="22"/>
  <c r="K25" i="22"/>
  <c r="H78" i="18"/>
  <c r="AA41" i="19"/>
  <c r="AB31" i="19"/>
  <c r="H109" i="22"/>
  <c r="Z33" i="18"/>
  <c r="Z17" i="19"/>
  <c r="AD15" i="20"/>
  <c r="Z19" i="22"/>
  <c r="AA19" i="22" s="1"/>
  <c r="AB19" i="22" s="1"/>
  <c r="AC19" i="22" s="1"/>
  <c r="V17" i="18"/>
  <c r="W17" i="18" s="1"/>
  <c r="X17" i="18" s="1"/>
  <c r="Y17" i="18" s="1"/>
  <c r="Y23" i="18"/>
  <c r="Y38" i="18" s="1"/>
  <c r="X38" i="18"/>
  <c r="Z38" i="18" s="1"/>
  <c r="Z23" i="18"/>
  <c r="AD79" i="20"/>
  <c r="AD78" i="19"/>
  <c r="Z15" i="21"/>
  <c r="Y34" i="21"/>
  <c r="Y37" i="21"/>
  <c r="L26" i="22"/>
  <c r="AB25" i="19"/>
  <c r="AA40" i="19"/>
  <c r="AS54" i="20"/>
  <c r="AS60" i="20" s="1"/>
  <c r="G46" i="20" s="1"/>
  <c r="AC31" i="20"/>
  <c r="AB41" i="20"/>
  <c r="AD39" i="19"/>
  <c r="AA48" i="19"/>
  <c r="AD48" i="19" s="1"/>
  <c r="AR51" i="19"/>
  <c r="L32" i="20"/>
  <c r="AD78" i="20"/>
  <c r="J15" i="22"/>
  <c r="I42" i="19"/>
  <c r="J32" i="19"/>
  <c r="L28" i="12" l="1"/>
  <c r="O22" i="12"/>
  <c r="Q22" i="12" s="1"/>
  <c r="M21" i="12"/>
  <c r="L21" i="12"/>
  <c r="L22" i="12"/>
  <c r="J20" i="12"/>
  <c r="K20" i="12"/>
  <c r="M20" i="12" s="1"/>
  <c r="H20" i="18"/>
  <c r="K35" i="12"/>
  <c r="J35" i="12"/>
  <c r="K29" i="12"/>
  <c r="K44" i="12" s="1"/>
  <c r="H17" i="18"/>
  <c r="H21" i="18"/>
  <c r="J27" i="12"/>
  <c r="I43" i="12"/>
  <c r="K27" i="12"/>
  <c r="H16" i="18"/>
  <c r="J17" i="12"/>
  <c r="J18" i="12"/>
  <c r="I41" i="12"/>
  <c r="H38" i="18" s="1"/>
  <c r="J23" i="12"/>
  <c r="I73" i="16"/>
  <c r="G52" i="12" s="1"/>
  <c r="I52" i="12" s="1"/>
  <c r="K52" i="12" s="1"/>
  <c r="M52" i="12" s="1"/>
  <c r="O52" i="12" s="1"/>
  <c r="K41" i="12"/>
  <c r="M33" i="12"/>
  <c r="N33" i="12" s="1"/>
  <c r="L33" i="12"/>
  <c r="H31" i="18"/>
  <c r="J33" i="12"/>
  <c r="I115" i="12"/>
  <c r="H33" i="18"/>
  <c r="K36" i="12"/>
  <c r="L36" i="12" s="1"/>
  <c r="I45" i="12"/>
  <c r="H42" i="18" s="1"/>
  <c r="M25" i="12"/>
  <c r="J23" i="18" s="1"/>
  <c r="I23" i="18"/>
  <c r="J29" i="12"/>
  <c r="H110" i="18"/>
  <c r="I44" i="12"/>
  <c r="H41" i="18" s="1"/>
  <c r="AC48" i="20"/>
  <c r="AD46" i="20"/>
  <c r="AD48" i="20"/>
  <c r="AC46" i="21"/>
  <c r="AD46" i="21" s="1"/>
  <c r="AB48" i="22"/>
  <c r="AC46" i="22"/>
  <c r="Y48" i="18"/>
  <c r="Z48" i="18" s="1"/>
  <c r="Z46" i="18"/>
  <c r="H37" i="12"/>
  <c r="G46" i="12"/>
  <c r="G41" i="18"/>
  <c r="I37" i="12"/>
  <c r="H34" i="21"/>
  <c r="N24" i="12"/>
  <c r="O24" i="12"/>
  <c r="K19" i="12"/>
  <c r="J19" i="12"/>
  <c r="H18" i="18"/>
  <c r="H109" i="18"/>
  <c r="I116" i="12"/>
  <c r="I40" i="12"/>
  <c r="K26" i="12"/>
  <c r="J26" i="12"/>
  <c r="I42" i="12"/>
  <c r="I47" i="16"/>
  <c r="G51" i="12" s="1"/>
  <c r="G46" i="18" s="1"/>
  <c r="G34" i="18"/>
  <c r="N28" i="12"/>
  <c r="O28" i="12"/>
  <c r="L34" i="12"/>
  <c r="M34" i="12"/>
  <c r="J32" i="18" s="1"/>
  <c r="N21" i="12"/>
  <c r="O21" i="12"/>
  <c r="P21" i="12" s="1"/>
  <c r="Q21" i="12"/>
  <c r="P31" i="12"/>
  <c r="Q31" i="12"/>
  <c r="G37" i="18"/>
  <c r="G43" i="19"/>
  <c r="G111" i="19" s="1"/>
  <c r="I15" i="21"/>
  <c r="I109" i="21" s="1"/>
  <c r="H37" i="21"/>
  <c r="H43" i="21" s="1"/>
  <c r="H111" i="21" s="1"/>
  <c r="H47" i="19"/>
  <c r="AD38" i="22"/>
  <c r="Z78" i="18"/>
  <c r="AD40" i="20"/>
  <c r="H46" i="19"/>
  <c r="G48" i="19"/>
  <c r="H46" i="20"/>
  <c r="G48" i="20"/>
  <c r="L29" i="12"/>
  <c r="I37" i="22"/>
  <c r="AC40" i="20"/>
  <c r="AD25" i="20"/>
  <c r="I109" i="22"/>
  <c r="L40" i="20"/>
  <c r="I41" i="20"/>
  <c r="I110" i="20"/>
  <c r="J26" i="20"/>
  <c r="AA15" i="21"/>
  <c r="Z34" i="21"/>
  <c r="Z37" i="21"/>
  <c r="Z43" i="21" s="1"/>
  <c r="Z17" i="18"/>
  <c r="J15" i="20"/>
  <c r="I34" i="20"/>
  <c r="I37" i="20"/>
  <c r="K20" i="19"/>
  <c r="J20" i="18"/>
  <c r="K32" i="21"/>
  <c r="K42" i="21" s="1"/>
  <c r="J42" i="21"/>
  <c r="L42" i="21" s="1"/>
  <c r="H47" i="20"/>
  <c r="I47" i="20" s="1"/>
  <c r="J47" i="20" s="1"/>
  <c r="K47" i="20" s="1"/>
  <c r="K25" i="20"/>
  <c r="K40" i="20" s="1"/>
  <c r="J40" i="20"/>
  <c r="L25" i="20"/>
  <c r="J40" i="21"/>
  <c r="K25" i="21"/>
  <c r="H43" i="22"/>
  <c r="H111" i="22" s="1"/>
  <c r="J118" i="18"/>
  <c r="O81" i="12"/>
  <c r="Q81" i="12" s="1"/>
  <c r="M124" i="12"/>
  <c r="M82" i="12"/>
  <c r="AC41" i="20"/>
  <c r="AD41" i="20" s="1"/>
  <c r="AD31" i="20"/>
  <c r="H79" i="18"/>
  <c r="I79" i="19"/>
  <c r="J78" i="19"/>
  <c r="J78" i="18" s="1"/>
  <c r="I118" i="19"/>
  <c r="AB16" i="20"/>
  <c r="AA37" i="20"/>
  <c r="AA43" i="20" s="1"/>
  <c r="AA34" i="20"/>
  <c r="J21" i="21"/>
  <c r="I38" i="21"/>
  <c r="G39" i="18"/>
  <c r="J34" i="22"/>
  <c r="J37" i="22"/>
  <c r="K15" i="22"/>
  <c r="L15" i="22" s="1"/>
  <c r="K38" i="19"/>
  <c r="L38" i="19" s="1"/>
  <c r="L23" i="19"/>
  <c r="L17" i="22"/>
  <c r="AC31" i="19"/>
  <c r="AC41" i="19" s="1"/>
  <c r="AB41" i="19"/>
  <c r="AD41" i="19" s="1"/>
  <c r="AD31" i="19"/>
  <c r="L17" i="12"/>
  <c r="M17" i="12"/>
  <c r="I16" i="18"/>
  <c r="I24" i="21"/>
  <c r="H39" i="21"/>
  <c r="AD19" i="22"/>
  <c r="G111" i="22"/>
  <c r="K40" i="22"/>
  <c r="L25" i="22"/>
  <c r="G117" i="22"/>
  <c r="G87" i="22"/>
  <c r="Z31" i="18"/>
  <c r="G43" i="21"/>
  <c r="J26" i="19"/>
  <c r="I110" i="19"/>
  <c r="I41" i="19"/>
  <c r="I26" i="18"/>
  <c r="AD31" i="21"/>
  <c r="K42" i="22"/>
  <c r="L32" i="22"/>
  <c r="Y43" i="21"/>
  <c r="AC40" i="22"/>
  <c r="AD25" i="22"/>
  <c r="L42" i="22"/>
  <c r="K38" i="22"/>
  <c r="L38" i="22" s="1"/>
  <c r="L23" i="22"/>
  <c r="AC38" i="22"/>
  <c r="AD23" i="22"/>
  <c r="AC23" i="19"/>
  <c r="AC38" i="19" s="1"/>
  <c r="AB38" i="19"/>
  <c r="AD38" i="19" s="1"/>
  <c r="I25" i="19"/>
  <c r="H40" i="19"/>
  <c r="H25" i="18"/>
  <c r="H34" i="19"/>
  <c r="H109" i="19"/>
  <c r="J27" i="22"/>
  <c r="I41" i="22"/>
  <c r="I110" i="22"/>
  <c r="AD40" i="22"/>
  <c r="L18" i="12"/>
  <c r="M18" i="12"/>
  <c r="I17" i="18"/>
  <c r="I30" i="18"/>
  <c r="L32" i="12"/>
  <c r="M32" i="12"/>
  <c r="H39" i="20"/>
  <c r="I24" i="20"/>
  <c r="H24" i="18"/>
  <c r="AD24" i="20"/>
  <c r="J24" i="22"/>
  <c r="I39" i="22"/>
  <c r="G40" i="18"/>
  <c r="Z96" i="20"/>
  <c r="Z98" i="20"/>
  <c r="H100" i="20"/>
  <c r="Z100" i="20"/>
  <c r="I28" i="18"/>
  <c r="M30" i="12"/>
  <c r="L30" i="12"/>
  <c r="J42" i="19"/>
  <c r="K32" i="19"/>
  <c r="L32" i="19" s="1"/>
  <c r="AD23" i="19"/>
  <c r="H47" i="21"/>
  <c r="I47" i="21" s="1"/>
  <c r="J47" i="21" s="1"/>
  <c r="K47" i="21" s="1"/>
  <c r="L47" i="21"/>
  <c r="G111" i="20"/>
  <c r="AD48" i="21"/>
  <c r="Y87" i="19"/>
  <c r="AA15" i="22"/>
  <c r="Z34" i="22"/>
  <c r="Z37" i="22"/>
  <c r="Z43" i="22" s="1"/>
  <c r="L23" i="12"/>
  <c r="I21" i="18"/>
  <c r="M23" i="12"/>
  <c r="K78" i="22"/>
  <c r="J79" i="22"/>
  <c r="J118" i="22"/>
  <c r="U43" i="18"/>
  <c r="K29" i="20"/>
  <c r="K29" i="18" s="1"/>
  <c r="J29" i="18"/>
  <c r="AC48" i="21"/>
  <c r="AD47" i="21"/>
  <c r="L29" i="20"/>
  <c r="Y87" i="20"/>
  <c r="W15" i="18"/>
  <c r="V34" i="18"/>
  <c r="V37" i="18"/>
  <c r="V43" i="18" s="1"/>
  <c r="X79" i="18"/>
  <c r="Z79" i="18" s="1"/>
  <c r="Y78" i="18"/>
  <c r="Y79" i="18" s="1"/>
  <c r="L40" i="22"/>
  <c r="H48" i="22"/>
  <c r="I46" i="22"/>
  <c r="K78" i="21"/>
  <c r="J118" i="21"/>
  <c r="J79" i="21"/>
  <c r="I19" i="18"/>
  <c r="L20" i="12"/>
  <c r="AB40" i="19"/>
  <c r="AC25" i="19"/>
  <c r="K15" i="19"/>
  <c r="J37" i="19"/>
  <c r="K110" i="21"/>
  <c r="L110" i="21" s="1"/>
  <c r="K41" i="21"/>
  <c r="L41" i="21" s="1"/>
  <c r="L26" i="21"/>
  <c r="AC25" i="21"/>
  <c r="AC40" i="21" s="1"/>
  <c r="AB40" i="21"/>
  <c r="AD40" i="21" s="1"/>
  <c r="Y43" i="22"/>
  <c r="AD33" i="19"/>
  <c r="G48" i="21"/>
  <c r="H46" i="21"/>
  <c r="I34" i="22"/>
  <c r="AA17" i="19"/>
  <c r="Z37" i="19"/>
  <c r="Z34" i="19"/>
  <c r="H109" i="21"/>
  <c r="AD25" i="21"/>
  <c r="J118" i="20"/>
  <c r="J79" i="20"/>
  <c r="K78" i="20"/>
  <c r="L47" i="22"/>
  <c r="P22" i="12" l="1"/>
  <c r="N25" i="12"/>
  <c r="K116" i="12"/>
  <c r="M29" i="12"/>
  <c r="N29" i="12" s="1"/>
  <c r="I110" i="18"/>
  <c r="I27" i="18"/>
  <c r="M35" i="12"/>
  <c r="M45" i="12" s="1"/>
  <c r="J42" i="18" s="1"/>
  <c r="L35" i="12"/>
  <c r="L27" i="12"/>
  <c r="M27" i="12"/>
  <c r="K43" i="12"/>
  <c r="G117" i="12"/>
  <c r="I38" i="18"/>
  <c r="G47" i="18"/>
  <c r="G48" i="18" s="1"/>
  <c r="Q52" i="12"/>
  <c r="L29" i="18"/>
  <c r="J31" i="18"/>
  <c r="O33" i="12"/>
  <c r="P33" i="12" s="1"/>
  <c r="J37" i="12"/>
  <c r="K45" i="12"/>
  <c r="I42" i="18" s="1"/>
  <c r="M36" i="12"/>
  <c r="I33" i="18"/>
  <c r="K37" i="12"/>
  <c r="I46" i="12"/>
  <c r="K115" i="12"/>
  <c r="M41" i="12"/>
  <c r="J38" i="18" s="1"/>
  <c r="O25" i="12"/>
  <c r="P25" i="12" s="1"/>
  <c r="N36" i="12"/>
  <c r="O36" i="12"/>
  <c r="J33" i="18"/>
  <c r="AC48" i="22"/>
  <c r="AD48" i="22" s="1"/>
  <c r="AD46" i="22"/>
  <c r="G111" i="18"/>
  <c r="G48" i="12"/>
  <c r="Z102" i="20"/>
  <c r="K40" i="12"/>
  <c r="I109" i="18"/>
  <c r="L19" i="12"/>
  <c r="M19" i="12"/>
  <c r="I18" i="18"/>
  <c r="L26" i="12"/>
  <c r="M26" i="12"/>
  <c r="K42" i="12"/>
  <c r="Q24" i="12"/>
  <c r="P24" i="12"/>
  <c r="K22" i="18"/>
  <c r="L22" i="18" s="1"/>
  <c r="H34" i="18"/>
  <c r="H39" i="18"/>
  <c r="I51" i="12"/>
  <c r="H46" i="18" s="1"/>
  <c r="G53" i="12"/>
  <c r="G93" i="12" s="1"/>
  <c r="G94" i="12" s="1"/>
  <c r="N34" i="12"/>
  <c r="O34" i="12"/>
  <c r="K32" i="18" s="1"/>
  <c r="L32" i="18" s="1"/>
  <c r="Q28" i="12"/>
  <c r="P28" i="12"/>
  <c r="H37" i="18"/>
  <c r="I15" i="18"/>
  <c r="I34" i="21"/>
  <c r="I37" i="21"/>
  <c r="J15" i="21"/>
  <c r="J34" i="21" s="1"/>
  <c r="J79" i="18"/>
  <c r="I43" i="20"/>
  <c r="I111" i="20" s="1"/>
  <c r="K37" i="19"/>
  <c r="I40" i="19"/>
  <c r="J25" i="19"/>
  <c r="I25" i="18"/>
  <c r="I109" i="19"/>
  <c r="I34" i="19"/>
  <c r="AC40" i="19"/>
  <c r="AD40" i="19" s="1"/>
  <c r="AD25" i="19"/>
  <c r="K118" i="21"/>
  <c r="L118" i="21" s="1"/>
  <c r="K79" i="21"/>
  <c r="L79" i="21" s="1"/>
  <c r="I41" i="18"/>
  <c r="AB17" i="19"/>
  <c r="AA34" i="19"/>
  <c r="AA37" i="19"/>
  <c r="AA43" i="19" s="1"/>
  <c r="AA87" i="19" s="1"/>
  <c r="AA88" i="19" s="1"/>
  <c r="AA89" i="19" s="1"/>
  <c r="AA90" i="19" s="1"/>
  <c r="AA87" i="20"/>
  <c r="AA88" i="20" s="1"/>
  <c r="AA89" i="20" s="1"/>
  <c r="AA90" i="20" s="1"/>
  <c r="K20" i="18"/>
  <c r="L20" i="18" s="1"/>
  <c r="L20" i="19"/>
  <c r="H117" i="22"/>
  <c r="H87" i="22"/>
  <c r="H88" i="22" s="1"/>
  <c r="H89" i="22" s="1"/>
  <c r="I39" i="21"/>
  <c r="J24" i="21"/>
  <c r="AC16" i="20"/>
  <c r="AB34" i="20"/>
  <c r="AB37" i="20"/>
  <c r="AB43" i="20" s="1"/>
  <c r="Z87" i="21"/>
  <c r="Z88" i="21" s="1"/>
  <c r="Z89" i="21" s="1"/>
  <c r="Z90" i="21" s="1"/>
  <c r="M44" i="12"/>
  <c r="M116" i="12"/>
  <c r="J27" i="18"/>
  <c r="O29" i="12"/>
  <c r="J110" i="18"/>
  <c r="K79" i="22"/>
  <c r="L79" i="22" s="1"/>
  <c r="K118" i="22"/>
  <c r="L118" i="22" s="1"/>
  <c r="J109" i="22"/>
  <c r="Z43" i="19"/>
  <c r="J109" i="20"/>
  <c r="J37" i="20"/>
  <c r="K15" i="20"/>
  <c r="L15" i="20" s="1"/>
  <c r="Q16" i="12"/>
  <c r="K42" i="19"/>
  <c r="G117" i="20"/>
  <c r="G87" i="20"/>
  <c r="I48" i="22"/>
  <c r="J46" i="22"/>
  <c r="V87" i="18"/>
  <c r="V88" i="18" s="1"/>
  <c r="V89" i="18" s="1"/>
  <c r="V90" i="18" s="1"/>
  <c r="Z87" i="22"/>
  <c r="Z88" i="22" s="1"/>
  <c r="Z89" i="22" s="1"/>
  <c r="Z90" i="22" s="1"/>
  <c r="K118" i="18"/>
  <c r="L118" i="18" s="1"/>
  <c r="O124" i="12"/>
  <c r="Q124" i="12" s="1"/>
  <c r="O82" i="12"/>
  <c r="L47" i="20"/>
  <c r="AB15" i="21"/>
  <c r="AA37" i="21"/>
  <c r="AA34" i="21"/>
  <c r="I46" i="20"/>
  <c r="H48" i="20"/>
  <c r="O32" i="12"/>
  <c r="N32" i="12"/>
  <c r="J30" i="18"/>
  <c r="Y87" i="21"/>
  <c r="K21" i="21"/>
  <c r="J38" i="21"/>
  <c r="L21" i="21"/>
  <c r="G111" i="21"/>
  <c r="I46" i="21"/>
  <c r="H48" i="21"/>
  <c r="O20" i="12"/>
  <c r="Q20" i="12" s="1"/>
  <c r="J19" i="18"/>
  <c r="N20" i="12"/>
  <c r="G88" i="22"/>
  <c r="N17" i="12"/>
  <c r="O17" i="12"/>
  <c r="J16" i="18"/>
  <c r="K118" i="20"/>
  <c r="L118" i="20" s="1"/>
  <c r="K79" i="20"/>
  <c r="L79" i="20" s="1"/>
  <c r="K26" i="19"/>
  <c r="J110" i="19"/>
  <c r="J41" i="19"/>
  <c r="J26" i="18"/>
  <c r="W37" i="18"/>
  <c r="W34" i="18"/>
  <c r="X15" i="18"/>
  <c r="J28" i="18"/>
  <c r="N30" i="12"/>
  <c r="O30" i="12"/>
  <c r="N18" i="12"/>
  <c r="J17" i="18"/>
  <c r="O18" i="12"/>
  <c r="Q18" i="12" s="1"/>
  <c r="K27" i="22"/>
  <c r="J41" i="22"/>
  <c r="J110" i="22"/>
  <c r="J118" i="19"/>
  <c r="K78" i="19"/>
  <c r="K78" i="18" s="1"/>
  <c r="J79" i="19"/>
  <c r="L78" i="19"/>
  <c r="G43" i="18"/>
  <c r="Y87" i="22"/>
  <c r="G117" i="21"/>
  <c r="G87" i="21"/>
  <c r="AB15" i="22"/>
  <c r="AA34" i="22"/>
  <c r="AA37" i="22"/>
  <c r="H43" i="20"/>
  <c r="L15" i="19"/>
  <c r="Y88" i="20"/>
  <c r="L78" i="22"/>
  <c r="Y88" i="19"/>
  <c r="Q25" i="12"/>
  <c r="K109" i="22"/>
  <c r="K34" i="22"/>
  <c r="L34" i="22" s="1"/>
  <c r="K37" i="22"/>
  <c r="L37" i="22" s="1"/>
  <c r="J41" i="20"/>
  <c r="K26" i="20"/>
  <c r="L26" i="20" s="1"/>
  <c r="J110" i="20"/>
  <c r="I43" i="22"/>
  <c r="G117" i="19"/>
  <c r="G87" i="19"/>
  <c r="H47" i="18"/>
  <c r="I47" i="19"/>
  <c r="H40" i="18"/>
  <c r="H43" i="19"/>
  <c r="U87" i="18"/>
  <c r="J39" i="22"/>
  <c r="L39" i="22" s="1"/>
  <c r="K24" i="22"/>
  <c r="K39" i="22" s="1"/>
  <c r="L26" i="19"/>
  <c r="L78" i="20"/>
  <c r="L78" i="21"/>
  <c r="N23" i="12"/>
  <c r="J21" i="18"/>
  <c r="O23" i="12"/>
  <c r="J24" i="20"/>
  <c r="I39" i="20"/>
  <c r="I24" i="18"/>
  <c r="J43" i="22"/>
  <c r="J111" i="22" s="1"/>
  <c r="K40" i="21"/>
  <c r="L40" i="21" s="1"/>
  <c r="L25" i="21"/>
  <c r="L32" i="21"/>
  <c r="I109" i="20"/>
  <c r="H48" i="19"/>
  <c r="I46" i="19"/>
  <c r="K23" i="18" l="1"/>
  <c r="L23" i="18" s="1"/>
  <c r="O35" i="12"/>
  <c r="N35" i="12"/>
  <c r="M115" i="12"/>
  <c r="O27" i="12"/>
  <c r="N27" i="12"/>
  <c r="M43" i="12"/>
  <c r="L37" i="12"/>
  <c r="H111" i="18"/>
  <c r="I93" i="12"/>
  <c r="M37" i="12"/>
  <c r="M40" i="12"/>
  <c r="K31" i="18"/>
  <c r="L31" i="18" s="1"/>
  <c r="Q33" i="12"/>
  <c r="K46" i="12"/>
  <c r="I48" i="12"/>
  <c r="I117" i="12"/>
  <c r="Q36" i="12"/>
  <c r="P36" i="12"/>
  <c r="K33" i="18"/>
  <c r="L33" i="18" s="1"/>
  <c r="I37" i="18"/>
  <c r="J15" i="18"/>
  <c r="M42" i="12"/>
  <c r="O26" i="12"/>
  <c r="N26" i="12"/>
  <c r="O19" i="12"/>
  <c r="J18" i="18"/>
  <c r="N19" i="12"/>
  <c r="J109" i="18"/>
  <c r="H48" i="18"/>
  <c r="G117" i="18"/>
  <c r="G91" i="12"/>
  <c r="G95" i="12"/>
  <c r="G123" i="12"/>
  <c r="I53" i="12"/>
  <c r="I91" i="12" s="1"/>
  <c r="K51" i="12"/>
  <c r="I46" i="18" s="1"/>
  <c r="I106" i="12"/>
  <c r="P34" i="12"/>
  <c r="O45" i="12"/>
  <c r="Q45" i="12" s="1"/>
  <c r="Q34" i="12"/>
  <c r="H43" i="18"/>
  <c r="K15" i="21"/>
  <c r="K37" i="21" s="1"/>
  <c r="J37" i="21"/>
  <c r="K79" i="18"/>
  <c r="L78" i="18"/>
  <c r="L110" i="19"/>
  <c r="Q23" i="12"/>
  <c r="P23" i="12"/>
  <c r="K21" i="18"/>
  <c r="L21" i="18" s="1"/>
  <c r="Q29" i="12"/>
  <c r="P29" i="12"/>
  <c r="K27" i="18"/>
  <c r="L27" i="18" s="1"/>
  <c r="K110" i="18"/>
  <c r="L110" i="18" s="1"/>
  <c r="O44" i="12"/>
  <c r="O116" i="12"/>
  <c r="Q116" i="12" s="1"/>
  <c r="AC37" i="20"/>
  <c r="AC34" i="20"/>
  <c r="AD34" i="20" s="1"/>
  <c r="AD16" i="20"/>
  <c r="H117" i="19"/>
  <c r="H87" i="19"/>
  <c r="H88" i="19" s="1"/>
  <c r="H89" i="19" s="1"/>
  <c r="K24" i="21"/>
  <c r="K39" i="21" s="1"/>
  <c r="J39" i="21"/>
  <c r="L24" i="21"/>
  <c r="Y88" i="21"/>
  <c r="Z100" i="22"/>
  <c r="Z98" i="22"/>
  <c r="H100" i="22"/>
  <c r="Z96" i="22"/>
  <c r="G88" i="20"/>
  <c r="L39" i="21"/>
  <c r="AA100" i="20"/>
  <c r="AA98" i="20"/>
  <c r="I100" i="20"/>
  <c r="AA96" i="20"/>
  <c r="U88" i="18"/>
  <c r="H111" i="20"/>
  <c r="G87" i="18"/>
  <c r="I43" i="21"/>
  <c r="Q82" i="12"/>
  <c r="H100" i="18"/>
  <c r="V100" i="18"/>
  <c r="V98" i="18"/>
  <c r="V96" i="18"/>
  <c r="P16" i="12"/>
  <c r="Z87" i="19"/>
  <c r="G89" i="22"/>
  <c r="K110" i="19"/>
  <c r="K41" i="19"/>
  <c r="L41" i="19" s="1"/>
  <c r="K26" i="18"/>
  <c r="L26" i="18" s="1"/>
  <c r="J41" i="18"/>
  <c r="I111" i="22"/>
  <c r="AA43" i="22"/>
  <c r="L42" i="19"/>
  <c r="L24" i="22"/>
  <c r="Q30" i="12"/>
  <c r="P30" i="12"/>
  <c r="K28" i="18"/>
  <c r="L28" i="18" s="1"/>
  <c r="Y88" i="22"/>
  <c r="Y89" i="20"/>
  <c r="J46" i="21"/>
  <c r="I48" i="21"/>
  <c r="AC15" i="21"/>
  <c r="AB34" i="21"/>
  <c r="AB37" i="21"/>
  <c r="AB43" i="21" s="1"/>
  <c r="AB87" i="21" s="1"/>
  <c r="AB88" i="21" s="1"/>
  <c r="AB89" i="21" s="1"/>
  <c r="AB90" i="21" s="1"/>
  <c r="H111" i="19"/>
  <c r="L110" i="20"/>
  <c r="L41" i="22"/>
  <c r="Q32" i="12"/>
  <c r="K30" i="18"/>
  <c r="L30" i="18" s="1"/>
  <c r="P32" i="12"/>
  <c r="J48" i="22"/>
  <c r="K46" i="22"/>
  <c r="H117" i="21"/>
  <c r="H87" i="21"/>
  <c r="H88" i="21" s="1"/>
  <c r="H89" i="21" s="1"/>
  <c r="K118" i="19"/>
  <c r="L118" i="19" s="1"/>
  <c r="K79" i="19"/>
  <c r="AC15" i="22"/>
  <c r="AD15" i="22" s="1"/>
  <c r="AB34" i="22"/>
  <c r="AB37" i="22"/>
  <c r="AB43" i="22" s="1"/>
  <c r="K41" i="22"/>
  <c r="K110" i="22"/>
  <c r="L110" i="22" s="1"/>
  <c r="L27" i="22"/>
  <c r="Y15" i="18"/>
  <c r="X34" i="18"/>
  <c r="X37" i="18"/>
  <c r="X43" i="18" s="1"/>
  <c r="X87" i="18" s="1"/>
  <c r="X88" i="18" s="1"/>
  <c r="X89" i="18" s="1"/>
  <c r="X90" i="18" s="1"/>
  <c r="J47" i="19"/>
  <c r="I47" i="18"/>
  <c r="L79" i="19"/>
  <c r="P18" i="12"/>
  <c r="K17" i="18"/>
  <c r="L17" i="18" s="1"/>
  <c r="H117" i="20"/>
  <c r="H87" i="20"/>
  <c r="H88" i="20" s="1"/>
  <c r="H89" i="20" s="1"/>
  <c r="I117" i="22"/>
  <c r="I87" i="22"/>
  <c r="Z96" i="21"/>
  <c r="Z100" i="21"/>
  <c r="H100" i="21"/>
  <c r="Z98" i="21"/>
  <c r="AA98" i="19"/>
  <c r="I100" i="19"/>
  <c r="AA100" i="19"/>
  <c r="AA96" i="19"/>
  <c r="P20" i="12"/>
  <c r="K19" i="18"/>
  <c r="L19" i="18" s="1"/>
  <c r="J46" i="19"/>
  <c r="I48" i="19"/>
  <c r="AA43" i="21"/>
  <c r="O41" i="12"/>
  <c r="L109" i="22"/>
  <c r="K41" i="20"/>
  <c r="L41" i="20" s="1"/>
  <c r="K110" i="20"/>
  <c r="I39" i="18"/>
  <c r="K24" i="20"/>
  <c r="K34" i="20" s="1"/>
  <c r="J39" i="20"/>
  <c r="J24" i="18"/>
  <c r="G88" i="21"/>
  <c r="W43" i="18"/>
  <c r="I48" i="20"/>
  <c r="J46" i="20"/>
  <c r="K109" i="20"/>
  <c r="L109" i="20" s="1"/>
  <c r="K37" i="20"/>
  <c r="L37" i="20" s="1"/>
  <c r="I34" i="18"/>
  <c r="J40" i="19"/>
  <c r="K25" i="19"/>
  <c r="J25" i="18"/>
  <c r="J34" i="19"/>
  <c r="J109" i="19"/>
  <c r="K38" i="21"/>
  <c r="L37" i="19"/>
  <c r="G88" i="19"/>
  <c r="K43" i="22"/>
  <c r="K111" i="22" s="1"/>
  <c r="Y89" i="19"/>
  <c r="P17" i="12"/>
  <c r="K16" i="18"/>
  <c r="L16" i="18" s="1"/>
  <c r="Q17" i="12"/>
  <c r="J109" i="21"/>
  <c r="AD15" i="21"/>
  <c r="J34" i="20"/>
  <c r="AB87" i="20"/>
  <c r="H121" i="22"/>
  <c r="H123" i="22" s="1"/>
  <c r="H90" i="22"/>
  <c r="AC17" i="19"/>
  <c r="AB37" i="19"/>
  <c r="AB34" i="19"/>
  <c r="I40" i="18"/>
  <c r="I43" i="19"/>
  <c r="I111" i="19" s="1"/>
  <c r="Q35" i="12" l="1"/>
  <c r="P35" i="12"/>
  <c r="P27" i="12"/>
  <c r="O43" i="12"/>
  <c r="Q43" i="12" s="1"/>
  <c r="Q27" i="12"/>
  <c r="K109" i="18"/>
  <c r="L109" i="18" s="1"/>
  <c r="M46" i="12"/>
  <c r="M117" i="12" s="1"/>
  <c r="J39" i="18"/>
  <c r="I111" i="18"/>
  <c r="K93" i="12"/>
  <c r="H87" i="18"/>
  <c r="H88" i="18" s="1"/>
  <c r="H89" i="18" s="1"/>
  <c r="H90" i="18" s="1"/>
  <c r="H96" i="18" s="1"/>
  <c r="J37" i="18"/>
  <c r="K117" i="12"/>
  <c r="K48" i="12"/>
  <c r="N37" i="12"/>
  <c r="K42" i="18"/>
  <c r="L42" i="18" s="1"/>
  <c r="AA102" i="19"/>
  <c r="K15" i="18"/>
  <c r="L15" i="18" s="1"/>
  <c r="K34" i="21"/>
  <c r="L34" i="21" s="1"/>
  <c r="K109" i="21"/>
  <c r="L109" i="21" s="1"/>
  <c r="O37" i="12"/>
  <c r="Q37" i="12" s="1"/>
  <c r="Q19" i="12"/>
  <c r="Q26" i="12"/>
  <c r="P26" i="12"/>
  <c r="O42" i="12"/>
  <c r="Q42" i="12" s="1"/>
  <c r="O115" i="12"/>
  <c r="Q115" i="12" s="1"/>
  <c r="P19" i="12"/>
  <c r="K18" i="18"/>
  <c r="L18" i="18" s="1"/>
  <c r="J34" i="18"/>
  <c r="O40" i="12"/>
  <c r="Q40" i="12" s="1"/>
  <c r="K53" i="12"/>
  <c r="K91" i="12" s="1"/>
  <c r="M51" i="12"/>
  <c r="J46" i="18" s="1"/>
  <c r="H117" i="18"/>
  <c r="I123" i="12"/>
  <c r="I94" i="12"/>
  <c r="I95" i="12" s="1"/>
  <c r="I48" i="18"/>
  <c r="K43" i="21"/>
  <c r="K111" i="21" s="1"/>
  <c r="L37" i="21"/>
  <c r="L15" i="21"/>
  <c r="J43" i="21"/>
  <c r="J111" i="21" s="1"/>
  <c r="Z88" i="19"/>
  <c r="K46" i="20"/>
  <c r="J48" i="20"/>
  <c r="L38" i="21"/>
  <c r="I117" i="19"/>
  <c r="I87" i="19"/>
  <c r="Z102" i="21"/>
  <c r="Y89" i="22"/>
  <c r="AB43" i="19"/>
  <c r="I117" i="20"/>
  <c r="I87" i="20"/>
  <c r="I88" i="20" s="1"/>
  <c r="I89" i="20" s="1"/>
  <c r="J48" i="19"/>
  <c r="K46" i="19"/>
  <c r="K47" i="19"/>
  <c r="J47" i="18"/>
  <c r="I111" i="21"/>
  <c r="M106" i="12"/>
  <c r="G90" i="22"/>
  <c r="G121" i="22"/>
  <c r="G88" i="18"/>
  <c r="L87" i="18"/>
  <c r="AC34" i="22"/>
  <c r="AD34" i="22" s="1"/>
  <c r="AC37" i="22"/>
  <c r="AC43" i="20"/>
  <c r="AD37" i="20"/>
  <c r="AB100" i="21"/>
  <c r="AB96" i="21"/>
  <c r="AB98" i="21"/>
  <c r="J100" i="21"/>
  <c r="L79" i="18"/>
  <c r="K40" i="19"/>
  <c r="L40" i="19" s="1"/>
  <c r="K25" i="18"/>
  <c r="L25" i="18" s="1"/>
  <c r="K109" i="19"/>
  <c r="L25" i="19"/>
  <c r="K34" i="19"/>
  <c r="L34" i="19" s="1"/>
  <c r="Y37" i="18"/>
  <c r="Y43" i="18" s="1"/>
  <c r="Z43" i="18" s="1"/>
  <c r="Y34" i="18"/>
  <c r="Z34" i="18" s="1"/>
  <c r="Z15" i="18"/>
  <c r="AA87" i="22"/>
  <c r="G127" i="12"/>
  <c r="G121" i="18"/>
  <c r="G96" i="12"/>
  <c r="H98" i="22"/>
  <c r="H102" i="22" s="1"/>
  <c r="H96" i="22"/>
  <c r="G89" i="20"/>
  <c r="AB88" i="20"/>
  <c r="J40" i="18"/>
  <c r="J43" i="19"/>
  <c r="J111" i="19" s="1"/>
  <c r="W87" i="18"/>
  <c r="K48" i="22"/>
  <c r="L46" i="22"/>
  <c r="AC37" i="21"/>
  <c r="AC43" i="21" s="1"/>
  <c r="AC34" i="21"/>
  <c r="AD34" i="21" s="1"/>
  <c r="K39" i="20"/>
  <c r="K24" i="18"/>
  <c r="L24" i="18" s="1"/>
  <c r="L24" i="20"/>
  <c r="I88" i="22"/>
  <c r="I117" i="21"/>
  <c r="I87" i="21"/>
  <c r="H121" i="19"/>
  <c r="H123" i="19" s="1"/>
  <c r="H90" i="19"/>
  <c r="L39" i="20"/>
  <c r="AA87" i="21"/>
  <c r="AD43" i="21"/>
  <c r="AC37" i="19"/>
  <c r="AC43" i="19" s="1"/>
  <c r="AC34" i="19"/>
  <c r="AD34" i="19" s="1"/>
  <c r="AD17" i="19"/>
  <c r="J43" i="20"/>
  <c r="K41" i="18"/>
  <c r="L41" i="18" s="1"/>
  <c r="Q44" i="12"/>
  <c r="H121" i="20"/>
  <c r="H123" i="20" s="1"/>
  <c r="H90" i="20"/>
  <c r="J117" i="22"/>
  <c r="J87" i="22"/>
  <c r="J88" i="22" s="1"/>
  <c r="J89" i="22" s="1"/>
  <c r="G89" i="21"/>
  <c r="J48" i="21"/>
  <c r="K46" i="21"/>
  <c r="L43" i="22"/>
  <c r="U89" i="18"/>
  <c r="Z102" i="22"/>
  <c r="AA102" i="20"/>
  <c r="X96" i="18"/>
  <c r="X98" i="18"/>
  <c r="J100" i="18"/>
  <c r="X100" i="18"/>
  <c r="Y90" i="19"/>
  <c r="L34" i="20"/>
  <c r="K38" i="18"/>
  <c r="L38" i="18" s="1"/>
  <c r="Q41" i="12"/>
  <c r="G89" i="19"/>
  <c r="K43" i="20"/>
  <c r="K111" i="20" s="1"/>
  <c r="AD37" i="21"/>
  <c r="AB87" i="22"/>
  <c r="AB88" i="22" s="1"/>
  <c r="AB89" i="22" s="1"/>
  <c r="AB90" i="22" s="1"/>
  <c r="H90" i="21"/>
  <c r="H121" i="21"/>
  <c r="H123" i="21" s="1"/>
  <c r="I43" i="18"/>
  <c r="Y90" i="20"/>
  <c r="L111" i="22"/>
  <c r="V102" i="18"/>
  <c r="Y89" i="21"/>
  <c r="P37" i="12" l="1"/>
  <c r="M48" i="12"/>
  <c r="J111" i="18"/>
  <c r="J48" i="18"/>
  <c r="H98" i="18"/>
  <c r="H102" i="18" s="1"/>
  <c r="J43" i="18"/>
  <c r="J87" i="18" s="1"/>
  <c r="J88" i="18" s="1"/>
  <c r="J89" i="18" s="1"/>
  <c r="J90" i="18" s="1"/>
  <c r="K39" i="18"/>
  <c r="L39" i="18" s="1"/>
  <c r="I87" i="18"/>
  <c r="I88" i="18" s="1"/>
  <c r="I89" i="18" s="1"/>
  <c r="I90" i="18" s="1"/>
  <c r="I98" i="18" s="1"/>
  <c r="X102" i="18"/>
  <c r="O46" i="12"/>
  <c r="O48" i="12" s="1"/>
  <c r="O106" i="12"/>
  <c r="K34" i="18"/>
  <c r="L34" i="18" s="1"/>
  <c r="K37" i="18"/>
  <c r="L37" i="18" s="1"/>
  <c r="M53" i="12"/>
  <c r="M91" i="12" s="1"/>
  <c r="O51" i="12"/>
  <c r="I127" i="12"/>
  <c r="I129" i="12" s="1"/>
  <c r="I96" i="12"/>
  <c r="H121" i="18"/>
  <c r="H123" i="18" s="1"/>
  <c r="I117" i="18"/>
  <c r="K123" i="12"/>
  <c r="K94" i="12"/>
  <c r="K95" i="12" s="1"/>
  <c r="L43" i="21"/>
  <c r="AD37" i="19"/>
  <c r="Z37" i="18"/>
  <c r="AB87" i="19"/>
  <c r="AD43" i="19"/>
  <c r="I90" i="20"/>
  <c r="I121" i="20"/>
  <c r="I123" i="20" s="1"/>
  <c r="J117" i="21"/>
  <c r="J87" i="21"/>
  <c r="J88" i="21" s="1"/>
  <c r="J89" i="21" s="1"/>
  <c r="L48" i="21"/>
  <c r="G104" i="12"/>
  <c r="G102" i="12"/>
  <c r="Y96" i="20"/>
  <c r="Y100" i="20"/>
  <c r="Y98" i="20"/>
  <c r="G100" i="20"/>
  <c r="J111" i="20"/>
  <c r="L43" i="20"/>
  <c r="W88" i="18"/>
  <c r="I88" i="21"/>
  <c r="G123" i="18"/>
  <c r="G129" i="12"/>
  <c r="AB102" i="21"/>
  <c r="G123" i="22"/>
  <c r="I88" i="19"/>
  <c r="G90" i="19"/>
  <c r="G121" i="19"/>
  <c r="G90" i="21"/>
  <c r="G121" i="21"/>
  <c r="J121" i="22"/>
  <c r="J123" i="22" s="1"/>
  <c r="J90" i="22"/>
  <c r="I89" i="22"/>
  <c r="L109" i="19"/>
  <c r="L111" i="21"/>
  <c r="Y87" i="18"/>
  <c r="Y88" i="18" s="1"/>
  <c r="Y89" i="18" s="1"/>
  <c r="Y90" i="18" s="1"/>
  <c r="AC87" i="19"/>
  <c r="AC88" i="19" s="1"/>
  <c r="AC89" i="19" s="1"/>
  <c r="AC90" i="19" s="1"/>
  <c r="H98" i="21"/>
  <c r="H102" i="21" s="1"/>
  <c r="H96" i="21"/>
  <c r="AC87" i="21"/>
  <c r="AC88" i="21" s="1"/>
  <c r="AC89" i="21" s="1"/>
  <c r="AC90" i="21" s="1"/>
  <c r="AB89" i="20"/>
  <c r="AA88" i="22"/>
  <c r="AC87" i="20"/>
  <c r="AD43" i="20"/>
  <c r="K47" i="18"/>
  <c r="L47" i="18" s="1"/>
  <c r="L47" i="19"/>
  <c r="J117" i="20"/>
  <c r="J87" i="20"/>
  <c r="J88" i="20" s="1"/>
  <c r="J89" i="20" s="1"/>
  <c r="Y96" i="19"/>
  <c r="Y98" i="19"/>
  <c r="G100" i="19"/>
  <c r="Y100" i="19"/>
  <c r="L88" i="18"/>
  <c r="G89" i="18"/>
  <c r="K40" i="18"/>
  <c r="L40" i="18" s="1"/>
  <c r="K43" i="19"/>
  <c r="AC43" i="22"/>
  <c r="AD37" i="22"/>
  <c r="K48" i="20"/>
  <c r="L46" i="20"/>
  <c r="H96" i="19"/>
  <c r="H98" i="19"/>
  <c r="G96" i="22"/>
  <c r="G98" i="22"/>
  <c r="Y90" i="21"/>
  <c r="U90" i="18"/>
  <c r="AA88" i="21"/>
  <c r="K117" i="22"/>
  <c r="K87" i="22"/>
  <c r="L48" i="22"/>
  <c r="G90" i="20"/>
  <c r="G121" i="20"/>
  <c r="K48" i="19"/>
  <c r="L46" i="19"/>
  <c r="K48" i="21"/>
  <c r="L46" i="21"/>
  <c r="AB98" i="22"/>
  <c r="AB100" i="22"/>
  <c r="J100" i="22"/>
  <c r="AB96" i="22"/>
  <c r="H96" i="20"/>
  <c r="H98" i="20"/>
  <c r="H102" i="20" s="1"/>
  <c r="J117" i="19"/>
  <c r="J87" i="19"/>
  <c r="J88" i="19" s="1"/>
  <c r="J89" i="19" s="1"/>
  <c r="Y90" i="22"/>
  <c r="Z89" i="19"/>
  <c r="I96" i="18" l="1"/>
  <c r="AD87" i="21"/>
  <c r="Q46" i="12"/>
  <c r="Q48" i="12" s="1"/>
  <c r="K111" i="18"/>
  <c r="L111" i="18" s="1"/>
  <c r="O117" i="12"/>
  <c r="Q117" i="12" s="1"/>
  <c r="Y102" i="19"/>
  <c r="O53" i="12"/>
  <c r="O91" i="12" s="1"/>
  <c r="Q91" i="12" s="1"/>
  <c r="Q51" i="12"/>
  <c r="K96" i="12"/>
  <c r="K127" i="12"/>
  <c r="K129" i="12" s="1"/>
  <c r="I121" i="18"/>
  <c r="I123" i="18" s="1"/>
  <c r="I102" i="12"/>
  <c r="I104" i="12"/>
  <c r="I108" i="12" s="1"/>
  <c r="K46" i="18"/>
  <c r="K48" i="18" s="1"/>
  <c r="J117" i="18"/>
  <c r="M123" i="12"/>
  <c r="M93" i="12"/>
  <c r="M94" i="12" s="1"/>
  <c r="M95" i="12" s="1"/>
  <c r="AB102" i="22"/>
  <c r="L111" i="20"/>
  <c r="AB88" i="19"/>
  <c r="AD87" i="19"/>
  <c r="G123" i="19"/>
  <c r="G96" i="19"/>
  <c r="G98" i="19"/>
  <c r="G102" i="19" s="1"/>
  <c r="K117" i="21"/>
  <c r="K87" i="21"/>
  <c r="AA89" i="21"/>
  <c r="AD88" i="21"/>
  <c r="K117" i="20"/>
  <c r="K87" i="20"/>
  <c r="L48" i="20"/>
  <c r="AB90" i="20"/>
  <c r="K43" i="18"/>
  <c r="L43" i="18" s="1"/>
  <c r="Y96" i="18"/>
  <c r="K100" i="18"/>
  <c r="Y100" i="18"/>
  <c r="Y98" i="18"/>
  <c r="K88" i="22"/>
  <c r="L87" i="22"/>
  <c r="L117" i="22"/>
  <c r="AA89" i="22"/>
  <c r="J96" i="18"/>
  <c r="J98" i="18"/>
  <c r="J102" i="18" s="1"/>
  <c r="AC98" i="21"/>
  <c r="K100" i="21"/>
  <c r="AC96" i="21"/>
  <c r="AC100" i="21"/>
  <c r="I89" i="21"/>
  <c r="K117" i="19"/>
  <c r="L117" i="19" s="1"/>
  <c r="K87" i="19"/>
  <c r="K88" i="19" s="1"/>
  <c r="K89" i="19" s="1"/>
  <c r="AC87" i="22"/>
  <c r="AD43" i="22"/>
  <c r="J98" i="22"/>
  <c r="J102" i="22" s="1"/>
  <c r="J96" i="22"/>
  <c r="J121" i="21"/>
  <c r="J123" i="21" s="1"/>
  <c r="J90" i="21"/>
  <c r="L48" i="19"/>
  <c r="U100" i="18"/>
  <c r="U96" i="18"/>
  <c r="U98" i="18"/>
  <c r="G100" i="18"/>
  <c r="J121" i="20"/>
  <c r="J123" i="20" s="1"/>
  <c r="J90" i="20"/>
  <c r="I90" i="22"/>
  <c r="I121" i="22"/>
  <c r="I89" i="19"/>
  <c r="Y96" i="22"/>
  <c r="Y100" i="22"/>
  <c r="G100" i="22"/>
  <c r="G102" i="22" s="1"/>
  <c r="Y98" i="22"/>
  <c r="Y96" i="21"/>
  <c r="Y100" i="21"/>
  <c r="Y98" i="21"/>
  <c r="G100" i="21"/>
  <c r="K111" i="19"/>
  <c r="L43" i="19"/>
  <c r="G106" i="12"/>
  <c r="G108" i="12" s="1"/>
  <c r="Y102" i="20"/>
  <c r="AC88" i="20"/>
  <c r="AD87" i="20"/>
  <c r="G123" i="20"/>
  <c r="K100" i="19"/>
  <c r="AC96" i="19"/>
  <c r="AC100" i="19"/>
  <c r="AC98" i="19"/>
  <c r="Z90" i="19"/>
  <c r="J121" i="19"/>
  <c r="J123" i="19" s="1"/>
  <c r="J90" i="19"/>
  <c r="G123" i="21"/>
  <c r="Z87" i="18"/>
  <c r="I98" i="20"/>
  <c r="I102" i="20" s="1"/>
  <c r="I96" i="20"/>
  <c r="G98" i="20"/>
  <c r="G102" i="20" s="1"/>
  <c r="G96" i="20"/>
  <c r="L89" i="18"/>
  <c r="G90" i="18"/>
  <c r="G98" i="21"/>
  <c r="G96" i="21"/>
  <c r="W89" i="18"/>
  <c r="Z88" i="18"/>
  <c r="Y102" i="22" l="1"/>
  <c r="L46" i="18"/>
  <c r="K102" i="12"/>
  <c r="K104" i="12"/>
  <c r="O123" i="12"/>
  <c r="Q123" i="12" s="1"/>
  <c r="K117" i="18"/>
  <c r="L117" i="18" s="1"/>
  <c r="O93" i="12"/>
  <c r="Q53" i="12"/>
  <c r="AC102" i="19"/>
  <c r="U102" i="18"/>
  <c r="L88" i="19"/>
  <c r="L87" i="19"/>
  <c r="L90" i="18"/>
  <c r="G98" i="18"/>
  <c r="G102" i="18" s="1"/>
  <c r="G96" i="18"/>
  <c r="L111" i="19"/>
  <c r="I121" i="19"/>
  <c r="I90" i="19"/>
  <c r="L89" i="19"/>
  <c r="AA90" i="22"/>
  <c r="J98" i="21"/>
  <c r="J102" i="21" s="1"/>
  <c r="J96" i="21"/>
  <c r="AC102" i="21"/>
  <c r="AB98" i="20"/>
  <c r="AB100" i="20"/>
  <c r="J100" i="20"/>
  <c r="AB96" i="20"/>
  <c r="I121" i="21"/>
  <c r="I90" i="21"/>
  <c r="G102" i="21"/>
  <c r="I123" i="22"/>
  <c r="K88" i="20"/>
  <c r="L87" i="20"/>
  <c r="J96" i="19"/>
  <c r="J98" i="19"/>
  <c r="Y102" i="21"/>
  <c r="J96" i="20"/>
  <c r="J98" i="20"/>
  <c r="K89" i="22"/>
  <c r="L88" i="22"/>
  <c r="L117" i="20"/>
  <c r="AB89" i="19"/>
  <c r="AD88" i="19"/>
  <c r="AC88" i="22"/>
  <c r="AD87" i="22"/>
  <c r="Y102" i="18"/>
  <c r="AA90" i="21"/>
  <c r="AD89" i="21"/>
  <c r="I96" i="22"/>
  <c r="I98" i="22"/>
  <c r="K90" i="19"/>
  <c r="K121" i="19"/>
  <c r="K123" i="19" s="1"/>
  <c r="K88" i="21"/>
  <c r="L87" i="21"/>
  <c r="AC89" i="20"/>
  <c r="AD88" i="20"/>
  <c r="H100" i="19"/>
  <c r="H102" i="19" s="1"/>
  <c r="Z96" i="19"/>
  <c r="Z98" i="19"/>
  <c r="Z100" i="19"/>
  <c r="W90" i="18"/>
  <c r="Z89" i="18"/>
  <c r="K87" i="18"/>
  <c r="K88" i="18" s="1"/>
  <c r="K89" i="18" s="1"/>
  <c r="K90" i="18" s="1"/>
  <c r="L48" i="18"/>
  <c r="L117" i="21"/>
  <c r="M96" i="12"/>
  <c r="J121" i="18"/>
  <c r="M127" i="12"/>
  <c r="O94" i="12" l="1"/>
  <c r="Q93" i="12"/>
  <c r="W100" i="18"/>
  <c r="W96" i="18"/>
  <c r="I100" i="18"/>
  <c r="I102" i="18" s="1"/>
  <c r="W98" i="18"/>
  <c r="Z90" i="18"/>
  <c r="K89" i="21"/>
  <c r="L88" i="21"/>
  <c r="AC89" i="22"/>
  <c r="AD88" i="22"/>
  <c r="I96" i="19"/>
  <c r="I98" i="19"/>
  <c r="I102" i="19" s="1"/>
  <c r="L90" i="19"/>
  <c r="K121" i="22"/>
  <c r="K90" i="22"/>
  <c r="L89" i="22"/>
  <c r="AC90" i="20"/>
  <c r="AD89" i="20"/>
  <c r="I123" i="21"/>
  <c r="AA100" i="22"/>
  <c r="AA96" i="22"/>
  <c r="AA98" i="22"/>
  <c r="I100" i="22"/>
  <c r="I102" i="22" s="1"/>
  <c r="J102" i="20"/>
  <c r="I123" i="19"/>
  <c r="L121" i="19"/>
  <c r="L123" i="19" s="1"/>
  <c r="I96" i="21"/>
  <c r="I98" i="21"/>
  <c r="Z102" i="19"/>
  <c r="AB102" i="20"/>
  <c r="M129" i="12"/>
  <c r="AB90" i="19"/>
  <c r="AD89" i="19"/>
  <c r="L98" i="18"/>
  <c r="L96" i="18"/>
  <c r="K98" i="18"/>
  <c r="K102" i="18" s="1"/>
  <c r="K96" i="18"/>
  <c r="K98" i="19"/>
  <c r="K102" i="19" s="1"/>
  <c r="K96" i="19"/>
  <c r="K89" i="20"/>
  <c r="L88" i="20"/>
  <c r="J123" i="18"/>
  <c r="M104" i="12"/>
  <c r="M108" i="12" s="1"/>
  <c r="M102" i="12"/>
  <c r="AA98" i="21"/>
  <c r="I100" i="21"/>
  <c r="AA100" i="21"/>
  <c r="AA96" i="21"/>
  <c r="AD90" i="21"/>
  <c r="K106" i="12"/>
  <c r="K108" i="12" s="1"/>
  <c r="O95" i="12" l="1"/>
  <c r="Q94" i="12"/>
  <c r="AA102" i="21"/>
  <c r="I102" i="21"/>
  <c r="L98" i="19"/>
  <c r="L96" i="19"/>
  <c r="AB100" i="19"/>
  <c r="AB96" i="19"/>
  <c r="J100" i="19"/>
  <c r="J102" i="19" s="1"/>
  <c r="AB98" i="19"/>
  <c r="AD90" i="19"/>
  <c r="AD100" i="21"/>
  <c r="L100" i="21"/>
  <c r="AD98" i="21"/>
  <c r="AD96" i="21"/>
  <c r="AC90" i="22"/>
  <c r="AD89" i="22"/>
  <c r="Z96" i="18"/>
  <c r="Z98" i="18"/>
  <c r="Z100" i="18"/>
  <c r="L100" i="18"/>
  <c r="L102" i="18" s="1"/>
  <c r="K90" i="20"/>
  <c r="K121" i="20"/>
  <c r="L89" i="20"/>
  <c r="AA102" i="22"/>
  <c r="K90" i="21"/>
  <c r="K121" i="21"/>
  <c r="L89" i="21"/>
  <c r="AC96" i="20"/>
  <c r="AC98" i="20"/>
  <c r="K100" i="20"/>
  <c r="AC100" i="20"/>
  <c r="AD90" i="20"/>
  <c r="K98" i="22"/>
  <c r="K96" i="22"/>
  <c r="L90" i="22"/>
  <c r="Q106" i="12"/>
  <c r="K123" i="22"/>
  <c r="L121" i="22"/>
  <c r="L123" i="22" s="1"/>
  <c r="W102" i="18"/>
  <c r="AC102" i="20" l="1"/>
  <c r="O127" i="12"/>
  <c r="K121" i="18"/>
  <c r="O96" i="12"/>
  <c r="Q95" i="12"/>
  <c r="Z102" i="18"/>
  <c r="AD102" i="21"/>
  <c r="L121" i="20"/>
  <c r="L123" i="20" s="1"/>
  <c r="K123" i="20"/>
  <c r="K123" i="21"/>
  <c r="L121" i="21"/>
  <c r="L123" i="21" s="1"/>
  <c r="K100" i="22"/>
  <c r="K102" i="22" s="1"/>
  <c r="AC96" i="22"/>
  <c r="AC100" i="22"/>
  <c r="AC98" i="22"/>
  <c r="AD90" i="22"/>
  <c r="L98" i="22"/>
  <c r="L96" i="22"/>
  <c r="K98" i="21"/>
  <c r="K102" i="21" s="1"/>
  <c r="K96" i="21"/>
  <c r="L90" i="21"/>
  <c r="L102" i="21" s="1"/>
  <c r="AD100" i="19"/>
  <c r="L100" i="19"/>
  <c r="L102" i="19" s="1"/>
  <c r="AD96" i="19"/>
  <c r="AD98" i="19"/>
  <c r="K96" i="20"/>
  <c r="K98" i="20"/>
  <c r="K102" i="20" s="1"/>
  <c r="L90" i="20"/>
  <c r="AD100" i="20"/>
  <c r="AD96" i="20"/>
  <c r="L100" i="20"/>
  <c r="AD98" i="20"/>
  <c r="AB102" i="19"/>
  <c r="O102" i="12" l="1"/>
  <c r="O104" i="12"/>
  <c r="O108" i="12" s="1"/>
  <c r="Q96" i="12"/>
  <c r="K123" i="18"/>
  <c r="L121" i="18"/>
  <c r="L123" i="18" s="1"/>
  <c r="O129" i="12"/>
  <c r="Q127" i="12"/>
  <c r="Q129" i="12" s="1"/>
  <c r="AD102" i="20"/>
  <c r="L98" i="20"/>
  <c r="L96" i="20"/>
  <c r="AD98" i="22"/>
  <c r="AD100" i="22"/>
  <c r="AD102" i="22" s="1"/>
  <c r="AD96" i="22"/>
  <c r="L100" i="22"/>
  <c r="L102" i="22" s="1"/>
  <c r="AC102" i="22"/>
  <c r="AD102" i="19"/>
  <c r="L98" i="21"/>
  <c r="L96" i="21"/>
  <c r="L102" i="20"/>
  <c r="Q104" i="12" l="1"/>
  <c r="Q102" i="12"/>
  <c r="Q108" i="12"/>
</calcChain>
</file>

<file path=xl/sharedStrings.xml><?xml version="1.0" encoding="utf-8"?>
<sst xmlns="http://schemas.openxmlformats.org/spreadsheetml/2006/main" count="1595" uniqueCount="243">
  <si>
    <t>(Unhide Columns R-AH for Cost Share Budget)</t>
  </si>
  <si>
    <t>Cost Share Budget</t>
  </si>
  <si>
    <t>College</t>
  </si>
  <si>
    <t>Cred Split</t>
  </si>
  <si>
    <t>TITLE:</t>
  </si>
  <si>
    <t>IDC Spilt</t>
  </si>
  <si>
    <t>PI NAME:</t>
  </si>
  <si>
    <t>CO-PI #1 NAME:</t>
  </si>
  <si>
    <t>SPONSOR:</t>
  </si>
  <si>
    <t>CO-PI #2 NAME:</t>
  </si>
  <si>
    <t>POP:</t>
  </si>
  <si>
    <t>to</t>
  </si>
  <si>
    <t>CO-PI #3 NAME:</t>
  </si>
  <si>
    <t>CO-PI #4 NAME:</t>
  </si>
  <si>
    <t>MAX BUDGET:</t>
  </si>
  <si>
    <t>YEARS:</t>
  </si>
  <si>
    <t>CO-PI #5 NAME:</t>
  </si>
  <si>
    <t>LIMITATIONS:</t>
  </si>
  <si>
    <t>SPONSOR BUDGET</t>
  </si>
  <si>
    <t>Personnel</t>
  </si>
  <si>
    <t>Effort %</t>
  </si>
  <si>
    <t>Months</t>
  </si>
  <si>
    <t>Fall</t>
  </si>
  <si>
    <t>Spr</t>
  </si>
  <si>
    <t>Sum</t>
  </si>
  <si>
    <t>Year 1</t>
  </si>
  <si>
    <t>Year 2</t>
  </si>
  <si>
    <t>Year 3</t>
  </si>
  <si>
    <t>Year 4</t>
  </si>
  <si>
    <t>Year 5</t>
  </si>
  <si>
    <t>Total</t>
  </si>
  <si>
    <t>Salary</t>
  </si>
  <si>
    <t>Contract</t>
  </si>
  <si>
    <t>Monthly</t>
  </si>
  <si>
    <t>A&amp;P</t>
  </si>
  <si>
    <t>USPS</t>
  </si>
  <si>
    <t>Post Doc</t>
  </si>
  <si>
    <t>OPS</t>
  </si>
  <si>
    <t>Undergraduate Students</t>
  </si>
  <si>
    <t>Graduate Students</t>
  </si>
  <si>
    <t>Subtotal Salaries</t>
  </si>
  <si>
    <t>Fringe Benefits</t>
  </si>
  <si>
    <t>Faculty</t>
  </si>
  <si>
    <t xml:space="preserve">A&amp;P </t>
  </si>
  <si>
    <t xml:space="preserve">Post Doc </t>
  </si>
  <si>
    <t xml:space="preserve">Undergrad/Grad Students </t>
  </si>
  <si>
    <t>Subtotal Fringe Benefits</t>
  </si>
  <si>
    <t>Travel</t>
  </si>
  <si>
    <t># Travelers</t>
  </si>
  <si>
    <t>Days</t>
  </si>
  <si>
    <t># Trips</t>
  </si>
  <si>
    <t>Conference Travel</t>
  </si>
  <si>
    <t>Local Travel</t>
  </si>
  <si>
    <t>Subtotal Travel</t>
  </si>
  <si>
    <t>Supplies</t>
  </si>
  <si>
    <t>TBD</t>
  </si>
  <si>
    <t>Subtotal Supplies</t>
  </si>
  <si>
    <t>Contractual</t>
  </si>
  <si>
    <t>TBD Contract</t>
  </si>
  <si>
    <t>Subtotal Contractual</t>
  </si>
  <si>
    <t>Contractual Base for IDC</t>
  </si>
  <si>
    <t>Equipment</t>
  </si>
  <si>
    <t>TDB Equipment</t>
  </si>
  <si>
    <t>TBD Equipment</t>
  </si>
  <si>
    <t>Subtotal Equipment</t>
  </si>
  <si>
    <t>Other</t>
  </si>
  <si>
    <t>TBD IDC Excluded</t>
  </si>
  <si>
    <t>Tuition grad student(s) (5% Escalation)</t>
  </si>
  <si>
    <t>Enter # &gt;&gt;&gt;&gt;&gt;&gt;</t>
  </si>
  <si>
    <t>Tuition grad student(s)</t>
  </si>
  <si>
    <t>Subtotal Other</t>
  </si>
  <si>
    <t>Participant Support Costs</t>
  </si>
  <si>
    <t xml:space="preserve">TBD </t>
  </si>
  <si>
    <t>Subtotal Participant Support Costs</t>
  </si>
  <si>
    <t>Direct Costs</t>
  </si>
  <si>
    <t>Modified Total Direct Costs</t>
  </si>
  <si>
    <t>F &amp; A Costs</t>
  </si>
  <si>
    <t>Total PI Project Cost</t>
  </si>
  <si>
    <t>% Participant Support/Total Budget</t>
  </si>
  <si>
    <t>Required Cost Share</t>
  </si>
  <si>
    <t>Enter %&gt;&gt;</t>
  </si>
  <si>
    <t xml:space="preserve">Estimated Cost Share </t>
  </si>
  <si>
    <t>Over/Under</t>
  </si>
  <si>
    <t>Budget Reconciliation Worksheet</t>
  </si>
  <si>
    <t>ITEM</t>
  </si>
  <si>
    <t>Other Personnel Services</t>
  </si>
  <si>
    <t>Fringe</t>
  </si>
  <si>
    <t>Consulting</t>
  </si>
  <si>
    <t>Stipends</t>
  </si>
  <si>
    <t>Subcontracts with F&amp;A</t>
  </si>
  <si>
    <t>Subcontracts without F&amp;A</t>
  </si>
  <si>
    <t>Tuition</t>
  </si>
  <si>
    <t>Other Direct Expenses with F&amp;A</t>
  </si>
  <si>
    <t>Other Diret Expenses without F&amp;A</t>
  </si>
  <si>
    <t>Facilities and Administration</t>
  </si>
  <si>
    <t>Patient Care</t>
  </si>
  <si>
    <t>N/A</t>
  </si>
  <si>
    <t>Total:</t>
  </si>
  <si>
    <t>Proposal Calculator</t>
  </si>
  <si>
    <t xml:space="preserve"> </t>
  </si>
  <si>
    <t>Proposal Due Date</t>
  </si>
  <si>
    <t>Item</t>
  </si>
  <si>
    <t xml:space="preserve">Date </t>
  </si>
  <si>
    <t>Document Certification</t>
  </si>
  <si>
    <t>5 Day O.R. Due Date</t>
  </si>
  <si>
    <t>CCIE Due Date</t>
  </si>
  <si>
    <t>Personnel Docs Due Date</t>
  </si>
  <si>
    <t>Sub Docs Due Date</t>
  </si>
  <si>
    <t>Items to request when notified by PI:</t>
  </si>
  <si>
    <t>Copy of Solicitation</t>
  </si>
  <si>
    <t>Contact information of Subrecipients</t>
  </si>
  <si>
    <t>Special considerations</t>
  </si>
  <si>
    <t>Co-PIs in other colleges (If NSF, do they have NSF IDs)</t>
  </si>
  <si>
    <t>NSF-Fastlane proposal SRO/AOR access edit &amp; submit</t>
  </si>
  <si>
    <t>Delegate access to SciENcv</t>
  </si>
  <si>
    <t>Forms/Items required of Subrecipients:</t>
  </si>
  <si>
    <t>Letter of Commitment</t>
  </si>
  <si>
    <t>Statement of work</t>
  </si>
  <si>
    <t xml:space="preserve">Budget </t>
  </si>
  <si>
    <t>Budget justification</t>
  </si>
  <si>
    <t>Any other items required by sponsor (eg. Biosketch)</t>
  </si>
  <si>
    <t>Cost Share Considerations</t>
  </si>
  <si>
    <t>Dept. approval</t>
  </si>
  <si>
    <t>Preparation of Proposal Documents</t>
  </si>
  <si>
    <t>Budget, Budget Justification</t>
  </si>
  <si>
    <t>Separate budget for other colleges (&amp; Credit Split Form)</t>
  </si>
  <si>
    <t>Huron record created</t>
  </si>
  <si>
    <t>File created in Shared folder</t>
  </si>
  <si>
    <t>CVs/Current and Pending documents</t>
  </si>
  <si>
    <t>PI Endorsement sent</t>
  </si>
  <si>
    <t>NIH Documents</t>
  </si>
  <si>
    <t>Bibliography (references)</t>
  </si>
  <si>
    <t>Biosketch(s)</t>
  </si>
  <si>
    <t>Data and Safety (if yes to all CTC questions/Optional if not)</t>
  </si>
  <si>
    <t xml:space="preserve">Equipment </t>
  </si>
  <si>
    <t>Facilities</t>
  </si>
  <si>
    <t>Inclusion Enrollment Report (if only exemption 4)</t>
  </si>
  <si>
    <t>Inclusion of Women, Minorities and Children</t>
  </si>
  <si>
    <t>Letters of Support</t>
  </si>
  <si>
    <t>Project Narrative</t>
  </si>
  <si>
    <t>Project Summary</t>
  </si>
  <si>
    <t>Protection Human Subjects</t>
  </si>
  <si>
    <t>Recruitment and Retention</t>
  </si>
  <si>
    <t>Specific Aims</t>
  </si>
  <si>
    <t>Study Record (IF 'yes' to HS)</t>
  </si>
  <si>
    <t>Study Timeline (only exemption 4)</t>
  </si>
  <si>
    <t>NSF Documents</t>
  </si>
  <si>
    <t>Budget Justification</t>
  </si>
  <si>
    <t>COA</t>
  </si>
  <si>
    <t>Current &amp; Pending</t>
  </si>
  <si>
    <t>CV(s)</t>
  </si>
  <si>
    <t>Facilities &amp; Other Resources</t>
  </si>
  <si>
    <t>GRANT ID NUMBER:</t>
  </si>
  <si>
    <t xml:space="preserve">PI BUDGET </t>
  </si>
  <si>
    <t>12-Mo. Salary</t>
  </si>
  <si>
    <t>12-Mo. Effort</t>
  </si>
  <si>
    <t>Fringe Benefit</t>
  </si>
  <si>
    <t>Grad Std OPS NO TUITION</t>
  </si>
  <si>
    <t>Grad Research Asst</t>
  </si>
  <si>
    <t>Administrative &amp; Professional (A&amp;P)</t>
  </si>
  <si>
    <t>University Support Personnel System (USPS)</t>
  </si>
  <si>
    <t>Post-Doctoral Associates</t>
  </si>
  <si>
    <t>TRAVEL</t>
  </si>
  <si>
    <t>PERSONNEL AND FRINGE BENEFITS (HRS)</t>
  </si>
  <si>
    <t>DESTINATION: Orlando, FL to TBD for Conference 1</t>
  </si>
  <si>
    <t>Conference</t>
  </si>
  <si>
    <t>TRAVELER:</t>
  </si>
  <si>
    <t>Project Travel</t>
  </si>
  <si>
    <t>Project</t>
  </si>
  <si>
    <t>Person</t>
  </si>
  <si>
    <t>Nights</t>
  </si>
  <si>
    <t>Trips</t>
  </si>
  <si>
    <t>Round Trp Airfare</t>
  </si>
  <si>
    <t>@</t>
  </si>
  <si>
    <t>Each</t>
  </si>
  <si>
    <t>Days Subsistence*</t>
  </si>
  <si>
    <t>Traveler</t>
  </si>
  <si>
    <t>Per Day</t>
  </si>
  <si>
    <t>Nights Lodging*</t>
  </si>
  <si>
    <t>Per Night</t>
  </si>
  <si>
    <t>Other:</t>
  </si>
  <si>
    <t>Conference Registration</t>
  </si>
  <si>
    <t>Sub Total Conference Trip 1</t>
  </si>
  <si>
    <t>DESTINATION: Orlando, FL to TBD for Conference 2</t>
  </si>
  <si>
    <t>Rental Car</t>
  </si>
  <si>
    <t>Tolls, gas, parking, misc, etc</t>
  </si>
  <si>
    <t>TBD Consulting</t>
  </si>
  <si>
    <t xml:space="preserve">In-State Travel </t>
  </si>
  <si>
    <t>Per mile</t>
  </si>
  <si>
    <t>Miles</t>
  </si>
  <si>
    <t>Sub Total Conference Trip 2</t>
  </si>
  <si>
    <t>DESTINATION: Orlando, FL to TBD for Project 1</t>
  </si>
  <si>
    <t>Fringe Benefits on Stipends if UCF Employee</t>
  </si>
  <si>
    <t>Rate:</t>
  </si>
  <si>
    <t>DIRECT COSTS (HRS)</t>
  </si>
  <si>
    <t xml:space="preserve">This document is a confidential communication to and solely for the use of the internal recipient and may not be circulated for external review. If you are not the intended recipient, you may not disclose or use the information in this document in any way. The information is not intended as an offer or solicitation. Per UCF policy UCF Policy 4-214, proposals can only be submitted by the UCF Office of Research. </t>
  </si>
  <si>
    <t>Sub Total Project Trip 1</t>
  </si>
  <si>
    <t xml:space="preserve">CO-PI: </t>
  </si>
  <si>
    <t>Credit Split</t>
  </si>
  <si>
    <t>CO-PI BUDGET</t>
  </si>
  <si>
    <t>+G5</t>
  </si>
  <si>
    <t>+G6</t>
  </si>
  <si>
    <t>SALARY INFORMATION</t>
  </si>
  <si>
    <t xml:space="preserve">Academic </t>
  </si>
  <si>
    <t>9 MONTH CONTRACT</t>
  </si>
  <si>
    <t>12 MONTH CONTRACT</t>
  </si>
  <si>
    <t>Salary Amount</t>
  </si>
  <si>
    <t>Percent</t>
  </si>
  <si>
    <t>Mths</t>
  </si>
  <si>
    <t>Summer</t>
  </si>
  <si>
    <t>=</t>
  </si>
  <si>
    <t>Research time</t>
  </si>
  <si>
    <t>Total Summer</t>
  </si>
  <si>
    <t>GRA Doctoral Level</t>
  </si>
  <si>
    <t>18 Credit Hours</t>
  </si>
  <si>
    <t>GRA Masters/Specialist Level</t>
  </si>
  <si>
    <t>24 Credit Hours</t>
  </si>
  <si>
    <t>OPS Doctoral Level</t>
  </si>
  <si>
    <t>OPS Masters/Specialist Level</t>
  </si>
  <si>
    <t>OPS Undergrad</t>
  </si>
  <si>
    <t>TUITION</t>
  </si>
  <si>
    <t>Date Range 1st yr only</t>
  </si>
  <si>
    <t>#/mths</t>
  </si>
  <si>
    <t>Credit Hr</t>
  </si>
  <si>
    <t>8/1/19-7/31/20 (24 CH)</t>
  </si>
  <si>
    <t>8/1/20-7/31/21</t>
  </si>
  <si>
    <t>Fall Semester: 9 Hours</t>
  </si>
  <si>
    <t>Spring Semester: 9 hours</t>
  </si>
  <si>
    <t>Summer Semester: 6 hours</t>
  </si>
  <si>
    <t>DESTINATION:</t>
  </si>
  <si>
    <t>CONFERENCE</t>
  </si>
  <si>
    <t xml:space="preserve">DESTINATION: </t>
  </si>
  <si>
    <t>PROJECT TRAVEL</t>
  </si>
  <si>
    <t xml:space="preserve">Sub Total Project Trip 1 </t>
  </si>
  <si>
    <t>4.5 month per academic sem</t>
  </si>
  <si>
    <t>3 months summer semester</t>
  </si>
  <si>
    <t>Class 1</t>
  </si>
  <si>
    <t>Class 2</t>
  </si>
  <si>
    <t>Post-Doc</t>
  </si>
  <si>
    <t>5% esc</t>
  </si>
  <si>
    <t>fill in</t>
  </si>
  <si>
    <t>FUNDING PROPOSAL ID:</t>
  </si>
  <si>
    <t>(Unhide Columns G-Q for associated fringe benefits for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</si>
</sst>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00"/>
    <numFmt numFmtId="168" formatCode="0.000%"/>
    <numFmt numFmtId="169" formatCode="[$-F800]dddd\,\ mmmm\ dd\,\ yyyy"/>
  </numFmts>
  <fonts count="36" x14ac:knownFonts="1">
    <font>
      <sz val="10"/>
      <name val="Arial"/>
    </font>
    <font>
      <sz val="10"/>
      <name val="Arial"/>
      <family val="2"/>
    </font>
    <font>
      <b/>
      <sz val="10"/>
      <name val="Arial"/>
      <family val="2"/>
    </font>
    <font>
      <sz val="10"/>
      <name val="Arial"/>
      <family val="2"/>
    </font>
    <font>
      <i/>
      <sz val="10"/>
      <name val="Arial"/>
      <family val="2"/>
    </font>
    <font>
      <sz val="11"/>
      <name val="Times New Roman"/>
      <family val="1"/>
    </font>
    <font>
      <u/>
      <sz val="10"/>
      <color indexed="12"/>
      <name val="Arial"/>
      <family val="2"/>
    </font>
    <font>
      <sz val="11"/>
      <name val="Arial"/>
      <family val="2"/>
    </font>
    <font>
      <i/>
      <sz val="11"/>
      <name val="Arial"/>
      <family val="2"/>
    </font>
    <font>
      <sz val="9"/>
      <name val="Arial"/>
      <family val="2"/>
    </font>
    <font>
      <b/>
      <sz val="11"/>
      <name val="Arial"/>
      <family val="2"/>
    </font>
    <font>
      <b/>
      <sz val="10"/>
      <name val="MS Sans Serif"/>
      <family val="2"/>
    </font>
    <font>
      <sz val="10"/>
      <name val="MS Sans Serif"/>
      <family val="2"/>
    </font>
    <font>
      <i/>
      <sz val="9"/>
      <name val="Arial"/>
      <family val="2"/>
    </font>
    <font>
      <b/>
      <sz val="8"/>
      <name val="Arial"/>
      <family val="2"/>
    </font>
    <font>
      <i/>
      <sz val="8"/>
      <name val="Arial"/>
      <family val="2"/>
    </font>
    <font>
      <sz val="8"/>
      <name val="Arial"/>
      <family val="2"/>
    </font>
    <font>
      <b/>
      <i/>
      <sz val="10"/>
      <name val="Arial"/>
      <family val="2"/>
    </font>
    <font>
      <b/>
      <i/>
      <sz val="8"/>
      <name val="Arial"/>
      <family val="2"/>
    </font>
    <font>
      <b/>
      <sz val="14"/>
      <name val="Arial"/>
      <family val="2"/>
    </font>
    <font>
      <sz val="14"/>
      <name val="Arial"/>
      <family val="2"/>
    </font>
    <font>
      <sz val="12"/>
      <name val="Arial"/>
      <family val="2"/>
    </font>
    <font>
      <sz val="12"/>
      <color rgb="FF262626"/>
      <name val="Franklin Gothic Book"/>
      <family val="2"/>
    </font>
    <font>
      <sz val="11"/>
      <color rgb="FFFFFFFF"/>
      <name val="Franklin Gothic Medium"/>
      <family val="2"/>
    </font>
    <font>
      <b/>
      <sz val="12"/>
      <color rgb="FFFFFFFF"/>
      <name val="Franklin Gothic Book"/>
      <family val="2"/>
    </font>
    <font>
      <sz val="12"/>
      <color rgb="FFFFFFFF"/>
      <name val="Franklin Gothic Book"/>
      <family val="2"/>
    </font>
    <font>
      <sz val="22"/>
      <color rgb="FF0E668B"/>
      <name val="Franklin Gothic Medium"/>
      <family val="2"/>
    </font>
    <font>
      <sz val="11"/>
      <color rgb="FF262626"/>
      <name val="Franklin Gothic Medium"/>
      <family val="2"/>
    </font>
    <font>
      <b/>
      <sz val="22"/>
      <color rgb="FF0E668B"/>
      <name val="Franklin Gothic Medium"/>
      <family val="2"/>
    </font>
    <font>
      <i/>
      <sz val="8"/>
      <color theme="4" tint="-0.499984740745262"/>
      <name val="Arial"/>
      <family val="2"/>
    </font>
    <font>
      <sz val="28"/>
      <color rgb="FF0E668B"/>
      <name val="Franklin Gothic Medium"/>
      <family val="2"/>
    </font>
    <font>
      <sz val="10"/>
      <color theme="0"/>
      <name val="Arial"/>
      <family val="2"/>
    </font>
    <font>
      <i/>
      <sz val="12"/>
      <name val="Arial"/>
      <family val="2"/>
    </font>
    <font>
      <b/>
      <sz val="12"/>
      <name val="Arial"/>
      <family val="2"/>
    </font>
    <font>
      <b/>
      <i/>
      <sz val="12"/>
      <name val="Arial"/>
      <family val="2"/>
    </font>
    <font>
      <sz val="12"/>
      <color rgb="FFFF0000"/>
      <name val="Times New Roman"/>
      <family val="1"/>
    </font>
  </fonts>
  <fills count="4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
      <patternFill patternType="solid">
        <fgColor rgb="FFE8F5F8"/>
        <bgColor indexed="64"/>
      </patternFill>
    </fill>
    <fill>
      <patternFill patternType="solid">
        <fgColor rgb="FFF4F7FA"/>
        <bgColor indexed="64"/>
      </patternFill>
    </fill>
    <fill>
      <patternFill patternType="solid">
        <fgColor rgb="FFFEF6F0"/>
        <bgColor indexed="64"/>
      </patternFill>
    </fill>
    <fill>
      <patternFill patternType="solid">
        <fgColor rgb="FFFFECEB"/>
        <bgColor indexed="64"/>
      </patternFill>
    </fill>
    <fill>
      <patternFill patternType="solid">
        <fgColor rgb="FFF3FAEA"/>
        <bgColor indexed="64"/>
      </patternFill>
    </fill>
    <fill>
      <patternFill patternType="solid">
        <fgColor rgb="FFFFFFEB"/>
        <bgColor indexed="64"/>
      </patternFill>
    </fill>
    <fill>
      <patternFill patternType="solid">
        <fgColor rgb="FFF4F2F8"/>
        <bgColor indexed="64"/>
      </patternFill>
    </fill>
    <fill>
      <patternFill patternType="solid">
        <fgColor rgb="FFF7F9F1"/>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0D5D4"/>
        <bgColor indexed="64"/>
      </patternFill>
    </fill>
    <fill>
      <patternFill patternType="solid">
        <fgColor theme="2"/>
        <bgColor indexed="64"/>
      </patternFill>
    </fill>
    <fill>
      <patternFill patternType="solid">
        <fgColor rgb="FFE8F4F8"/>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9F3"/>
        <bgColor indexed="64"/>
      </patternFill>
    </fill>
    <fill>
      <patternFill patternType="solid">
        <fgColor theme="3" tint="0.59999389629810485"/>
        <bgColor indexed="64"/>
      </patternFill>
    </fill>
    <fill>
      <patternFill patternType="solid">
        <fgColor rgb="FFF5F8EE"/>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EBF1DE"/>
        <bgColor indexed="64"/>
      </patternFill>
    </fill>
    <fill>
      <patternFill patternType="solid">
        <fgColor rgb="FFFFFFFF"/>
        <bgColor indexed="64"/>
      </patternFill>
    </fill>
    <fill>
      <patternFill patternType="solid">
        <fgColor rgb="FFEEEBF5"/>
        <bgColor indexed="64"/>
      </patternFill>
    </fill>
    <fill>
      <patternFill patternType="solid">
        <fgColor rgb="FFF2F2F2"/>
        <bgColor indexed="64"/>
      </patternFill>
    </fill>
    <fill>
      <patternFill patternType="solid">
        <fgColor rgb="FF2F2F2F"/>
        <bgColor rgb="FF000000"/>
      </patternFill>
    </fill>
    <fill>
      <patternFill patternType="solid">
        <fgColor rgb="FFFEF7D1"/>
        <bgColor rgb="FF000000"/>
      </patternFill>
    </fill>
    <fill>
      <patternFill patternType="solid">
        <fgColor rgb="FFD9F0FB"/>
        <bgColor rgb="FF000000"/>
      </patternFill>
    </fill>
    <fill>
      <patternFill patternType="solid">
        <fgColor rgb="FFF7EEF8"/>
        <bgColor rgb="FF000000"/>
      </patternFill>
    </fill>
    <fill>
      <patternFill patternType="solid">
        <fgColor rgb="FFDFF4EC"/>
        <bgColor rgb="FF000000"/>
      </patternFill>
    </fill>
    <fill>
      <patternFill patternType="solid">
        <fgColor rgb="FFDEDEDE"/>
        <bgColor rgb="FF000000"/>
      </patternFill>
    </fill>
    <fill>
      <patternFill patternType="solid">
        <fgColor rgb="FF000000"/>
        <bgColor rgb="FF000000"/>
      </patternFill>
    </fill>
    <fill>
      <patternFill patternType="solid">
        <fgColor rgb="FFC0E9D8"/>
        <bgColor rgb="FF000000"/>
      </patternFill>
    </fill>
    <fill>
      <patternFill patternType="solid">
        <fgColor rgb="FFBEBEBE"/>
        <bgColor rgb="FF000000"/>
      </patternFill>
    </fill>
    <fill>
      <patternFill patternType="solid">
        <fgColor rgb="FFFDEEA6"/>
        <bgColor rgb="FF000000"/>
      </patternFill>
    </fill>
    <fill>
      <patternFill patternType="solid">
        <fgColor rgb="FFB4E3F8"/>
        <bgColor rgb="FF000000"/>
      </patternFill>
    </fill>
    <fill>
      <patternFill patternType="solid">
        <fgColor rgb="FFECD9EE"/>
        <bgColor rgb="FF000000"/>
      </patternFill>
    </fill>
    <fill>
      <patternFill patternType="solid">
        <fgColor rgb="FFFFFF00"/>
        <bgColor indexed="64"/>
      </patternFill>
    </fill>
  </fills>
  <borders count="30">
    <border>
      <left/>
      <right/>
      <top/>
      <bottom/>
      <diagonal/>
    </border>
    <border>
      <left/>
      <right/>
      <top/>
      <bottom style="medium">
        <color indexed="64"/>
      </bottom>
      <diagonal/>
    </border>
    <border>
      <left/>
      <right/>
      <top/>
      <bottom style="thin">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5E5E5E"/>
      </left>
      <right style="thin">
        <color rgb="FF5E5E5E"/>
      </right>
      <top style="thin">
        <color rgb="FF5E5E5E"/>
      </top>
      <bottom style="thin">
        <color rgb="FF5E5E5E"/>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2F2F2F"/>
      </left>
      <right/>
      <top style="thin">
        <color rgb="FF2F2F2F"/>
      </top>
      <bottom style="thin">
        <color rgb="FF2F2F2F"/>
      </bottom>
      <diagonal/>
    </border>
    <border>
      <left/>
      <right/>
      <top style="thin">
        <color rgb="FF2F2F2F"/>
      </top>
      <bottom style="thin">
        <color rgb="FF2F2F2F"/>
      </bottom>
      <diagonal/>
    </border>
    <border>
      <left style="thin">
        <color rgb="FFBFBFBF"/>
      </left>
      <right/>
      <top style="thin">
        <color rgb="FF2F2F2F"/>
      </top>
      <bottom style="thin">
        <color rgb="FFBFBFBF"/>
      </bottom>
      <diagonal/>
    </border>
    <border>
      <left/>
      <right style="thin">
        <color rgb="FFBFBFBF"/>
      </right>
      <top style="thin">
        <color rgb="FF2F2F2F"/>
      </top>
      <bottom style="thin">
        <color rgb="FFBFBFBF"/>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0" fontId="12" fillId="0" borderId="0" applyNumberFormat="0" applyFont="0" applyFill="0" applyBorder="0" applyAlignment="0" applyProtection="0">
      <alignment horizontal="left"/>
    </xf>
    <xf numFmtId="15" fontId="12" fillId="0" borderId="0" applyFont="0" applyFill="0" applyBorder="0" applyAlignment="0" applyProtection="0"/>
    <xf numFmtId="4" fontId="12" fillId="0" borderId="0" applyFont="0" applyFill="0" applyBorder="0" applyAlignment="0" applyProtection="0"/>
    <xf numFmtId="0" fontId="11" fillId="0" borderId="1">
      <alignment horizontal="center"/>
    </xf>
  </cellStyleXfs>
  <cellXfs count="645">
    <xf numFmtId="0" fontId="0" fillId="0" borderId="0" xfId="0"/>
    <xf numFmtId="0" fontId="0" fillId="0" borderId="0" xfId="0" applyProtection="1">
      <protection locked="0"/>
    </xf>
    <xf numFmtId="165" fontId="0" fillId="0" borderId="0" xfId="2" applyNumberFormat="1" applyFont="1" applyProtection="1">
      <protection locked="0"/>
    </xf>
    <xf numFmtId="0" fontId="3" fillId="0" borderId="0" xfId="0" applyFont="1" applyProtection="1">
      <protection locked="0"/>
    </xf>
    <xf numFmtId="0" fontId="7" fillId="0" borderId="0" xfId="0" applyFont="1" applyProtection="1">
      <protection locked="0"/>
    </xf>
    <xf numFmtId="0" fontId="8" fillId="0" borderId="0" xfId="0" applyFont="1" applyProtection="1">
      <protection locked="0"/>
    </xf>
    <xf numFmtId="0" fontId="4" fillId="0" borderId="0" xfId="0" applyFont="1" applyProtection="1">
      <protection locked="0"/>
    </xf>
    <xf numFmtId="0" fontId="4" fillId="2" borderId="0" xfId="0" applyFont="1" applyFill="1" applyProtection="1">
      <protection locked="0"/>
    </xf>
    <xf numFmtId="0" fontId="3" fillId="3" borderId="0" xfId="0" applyFont="1" applyFill="1" applyProtection="1">
      <protection locked="0"/>
    </xf>
    <xf numFmtId="0" fontId="3" fillId="4" borderId="0" xfId="0" applyFont="1" applyFill="1" applyProtection="1">
      <protection locked="0"/>
    </xf>
    <xf numFmtId="164" fontId="3" fillId="4" borderId="0" xfId="0" applyNumberFormat="1" applyFont="1" applyFill="1"/>
    <xf numFmtId="0" fontId="2" fillId="4" borderId="0" xfId="0" applyFont="1" applyFill="1" applyProtection="1">
      <protection locked="0"/>
    </xf>
    <xf numFmtId="165" fontId="3" fillId="4" borderId="0" xfId="2" applyNumberFormat="1" applyFont="1" applyFill="1" applyBorder="1" applyProtection="1"/>
    <xf numFmtId="0" fontId="2" fillId="3" borderId="0" xfId="0" applyFont="1" applyFill="1" applyProtection="1">
      <protection locked="0"/>
    </xf>
    <xf numFmtId="165" fontId="3" fillId="3" borderId="0" xfId="2" applyNumberFormat="1" applyFont="1" applyFill="1" applyBorder="1" applyProtection="1"/>
    <xf numFmtId="10" fontId="3" fillId="4" borderId="0" xfId="0" applyNumberFormat="1" applyFont="1" applyFill="1"/>
    <xf numFmtId="0" fontId="2" fillId="4" borderId="2" xfId="0" applyFont="1" applyFill="1" applyBorder="1" applyProtection="1">
      <protection locked="0"/>
    </xf>
    <xf numFmtId="0" fontId="3" fillId="4" borderId="2" xfId="0" applyFont="1" applyFill="1" applyBorder="1" applyProtection="1">
      <protection locked="0"/>
    </xf>
    <xf numFmtId="165" fontId="3" fillId="4" borderId="2" xfId="2" applyNumberFormat="1" applyFont="1" applyFill="1" applyBorder="1" applyProtection="1"/>
    <xf numFmtId="0" fontId="3" fillId="4" borderId="2" xfId="0" applyFont="1" applyFill="1" applyBorder="1"/>
    <xf numFmtId="44" fontId="3" fillId="4" borderId="2" xfId="2" applyFont="1" applyFill="1" applyBorder="1" applyProtection="1">
      <protection locked="0"/>
    </xf>
    <xf numFmtId="0" fontId="0" fillId="4" borderId="2" xfId="0" quotePrefix="1" applyFill="1" applyBorder="1"/>
    <xf numFmtId="0" fontId="2" fillId="4" borderId="0" xfId="0" applyFont="1" applyFill="1" applyAlignment="1" applyProtection="1">
      <alignment wrapText="1"/>
      <protection locked="0"/>
    </xf>
    <xf numFmtId="14" fontId="2" fillId="4" borderId="0" xfId="0" applyNumberFormat="1" applyFont="1" applyFill="1" applyAlignment="1" applyProtection="1">
      <alignment horizontal="center" wrapText="1"/>
      <protection locked="0"/>
    </xf>
    <xf numFmtId="0" fontId="16" fillId="4" borderId="0" xfId="0" applyFont="1" applyFill="1" applyProtection="1">
      <protection locked="0"/>
    </xf>
    <xf numFmtId="44" fontId="3" fillId="4" borderId="0" xfId="2" applyFont="1" applyFill="1" applyBorder="1" applyProtection="1">
      <protection locked="0"/>
    </xf>
    <xf numFmtId="10" fontId="3" fillId="3" borderId="0" xfId="0" applyNumberFormat="1" applyFont="1" applyFill="1"/>
    <xf numFmtId="9" fontId="3" fillId="3" borderId="0" xfId="0" applyNumberFormat="1" applyFont="1" applyFill="1" applyProtection="1">
      <protection locked="0"/>
    </xf>
    <xf numFmtId="0" fontId="2" fillId="3" borderId="3" xfId="0" applyFont="1" applyFill="1" applyBorder="1" applyProtection="1">
      <protection locked="0"/>
    </xf>
    <xf numFmtId="0" fontId="3" fillId="3" borderId="3" xfId="0" applyFont="1" applyFill="1" applyBorder="1" applyProtection="1">
      <protection locked="0"/>
    </xf>
    <xf numFmtId="0" fontId="2" fillId="4" borderId="0" xfId="0" applyFont="1" applyFill="1" applyAlignment="1" applyProtection="1">
      <alignment horizontal="center" wrapText="1"/>
      <protection locked="0"/>
    </xf>
    <xf numFmtId="0" fontId="0" fillId="4" borderId="0" xfId="0" applyFill="1" applyProtection="1">
      <protection locked="0"/>
    </xf>
    <xf numFmtId="165" fontId="7" fillId="4" borderId="0" xfId="2" applyNumberFormat="1" applyFont="1" applyFill="1" applyBorder="1" applyProtection="1">
      <protection locked="0"/>
    </xf>
    <xf numFmtId="0" fontId="6" fillId="5" borderId="0" xfId="3" applyFill="1" applyBorder="1" applyAlignment="1" applyProtection="1">
      <alignment wrapText="1"/>
      <protection locked="0"/>
    </xf>
    <xf numFmtId="0" fontId="2" fillId="5" borderId="0" xfId="0" applyFont="1" applyFill="1" applyAlignment="1" applyProtection="1">
      <alignment wrapText="1"/>
      <protection locked="0"/>
    </xf>
    <xf numFmtId="0" fontId="2" fillId="5" borderId="2" xfId="0" applyFont="1" applyFill="1" applyBorder="1" applyProtection="1">
      <protection locked="0"/>
    </xf>
    <xf numFmtId="0" fontId="14" fillId="5" borderId="2" xfId="0" applyFont="1" applyFill="1" applyBorder="1" applyAlignment="1" applyProtection="1">
      <alignment horizontal="center"/>
      <protection locked="0"/>
    </xf>
    <xf numFmtId="0" fontId="13" fillId="5" borderId="2" xfId="0" applyFont="1" applyFill="1" applyBorder="1" applyAlignment="1" applyProtection="1">
      <alignment wrapText="1"/>
      <protection locked="0"/>
    </xf>
    <xf numFmtId="49" fontId="0" fillId="4" borderId="0" xfId="0" applyNumberFormat="1" applyFill="1" applyAlignment="1" applyProtection="1">
      <alignment horizontal="left"/>
      <protection locked="0"/>
    </xf>
    <xf numFmtId="2" fontId="3" fillId="4" borderId="0" xfId="2" applyNumberFormat="1" applyFont="1" applyFill="1" applyBorder="1" applyAlignment="1" applyProtection="1">
      <alignment horizontal="right"/>
      <protection locked="0"/>
    </xf>
    <xf numFmtId="1" fontId="3" fillId="4" borderId="0" xfId="2" applyNumberFormat="1" applyFont="1" applyFill="1" applyBorder="1" applyProtection="1">
      <protection locked="0"/>
    </xf>
    <xf numFmtId="49" fontId="3" fillId="4" borderId="4" xfId="0" applyNumberFormat="1" applyFont="1" applyFill="1" applyBorder="1" applyAlignment="1" applyProtection="1">
      <alignment horizontal="left"/>
      <protection locked="0"/>
    </xf>
    <xf numFmtId="2" fontId="3" fillId="4" borderId="0" xfId="2" applyNumberFormat="1" applyFont="1" applyFill="1" applyBorder="1" applyAlignment="1" applyProtection="1">
      <alignment horizontal="center"/>
      <protection locked="0"/>
    </xf>
    <xf numFmtId="0" fontId="0" fillId="4" borderId="5" xfId="0" applyFill="1" applyBorder="1" applyProtection="1">
      <protection locked="0"/>
    </xf>
    <xf numFmtId="0" fontId="14" fillId="4" borderId="6" xfId="0" applyFont="1" applyFill="1" applyBorder="1" applyAlignment="1">
      <alignment horizontal="center" wrapText="1"/>
    </xf>
    <xf numFmtId="0" fontId="0" fillId="4" borderId="6" xfId="0" applyFill="1" applyBorder="1"/>
    <xf numFmtId="9" fontId="0" fillId="4" borderId="6" xfId="0" applyNumberFormat="1" applyFill="1" applyBorder="1"/>
    <xf numFmtId="44" fontId="3" fillId="4" borderId="0" xfId="2" applyFont="1" applyFill="1" applyBorder="1" applyAlignment="1" applyProtection="1"/>
    <xf numFmtId="44" fontId="3" fillId="4" borderId="0" xfId="2" applyFont="1" applyFill="1" applyBorder="1" applyAlignment="1" applyProtection="1">
      <alignment horizontal="right"/>
    </xf>
    <xf numFmtId="0" fontId="9" fillId="4" borderId="0" xfId="0" applyFont="1" applyFill="1" applyProtection="1">
      <protection locked="0"/>
    </xf>
    <xf numFmtId="0" fontId="7" fillId="4" borderId="0" xfId="0" applyFont="1" applyFill="1" applyProtection="1">
      <protection locked="0"/>
    </xf>
    <xf numFmtId="0" fontId="0" fillId="4" borderId="0" xfId="0" applyFill="1"/>
    <xf numFmtId="0" fontId="3" fillId="4" borderId="0" xfId="0" applyFont="1" applyFill="1" applyAlignment="1" applyProtection="1">
      <alignment horizontal="center"/>
      <protection locked="0"/>
    </xf>
    <xf numFmtId="0" fontId="3" fillId="4" borderId="0" xfId="0" applyFont="1" applyFill="1"/>
    <xf numFmtId="0" fontId="3" fillId="4" borderId="5" xfId="0" applyFont="1" applyFill="1" applyBorder="1"/>
    <xf numFmtId="0" fontId="2" fillId="4" borderId="4" xfId="0" applyFont="1" applyFill="1" applyBorder="1" applyAlignment="1">
      <alignment horizontal="left"/>
    </xf>
    <xf numFmtId="0" fontId="2" fillId="4" borderId="0" xfId="0" applyFont="1" applyFill="1" applyAlignment="1">
      <alignment horizontal="left"/>
    </xf>
    <xf numFmtId="0" fontId="2" fillId="4" borderId="5" xfId="0" applyFont="1" applyFill="1" applyBorder="1" applyAlignment="1">
      <alignment horizontal="left"/>
    </xf>
    <xf numFmtId="0" fontId="3" fillId="4" borderId="0" xfId="0" applyFont="1" applyFill="1" applyAlignment="1">
      <alignment horizontal="center"/>
    </xf>
    <xf numFmtId="0" fontId="3" fillId="4" borderId="0" xfId="0" applyFont="1" applyFill="1" applyAlignment="1">
      <alignment horizontal="left"/>
    </xf>
    <xf numFmtId="165" fontId="3" fillId="4" borderId="5" xfId="2" applyNumberFormat="1" applyFont="1" applyFill="1" applyBorder="1"/>
    <xf numFmtId="0" fontId="3" fillId="4" borderId="4" xfId="0" applyFont="1" applyFill="1" applyBorder="1" applyAlignment="1">
      <alignment horizontal="center"/>
    </xf>
    <xf numFmtId="165" fontId="3" fillId="4" borderId="0" xfId="2" applyNumberFormat="1" applyFont="1" applyFill="1" applyBorder="1" applyAlignment="1">
      <alignment horizontal="center"/>
    </xf>
    <xf numFmtId="165" fontId="3" fillId="4" borderId="0" xfId="2" quotePrefix="1" applyNumberFormat="1" applyFont="1" applyFill="1" applyBorder="1" applyAlignment="1">
      <alignment horizontal="center"/>
    </xf>
    <xf numFmtId="8" fontId="3" fillId="4" borderId="0" xfId="0" applyNumberFormat="1" applyFont="1" applyFill="1" applyAlignment="1">
      <alignment horizontal="center"/>
    </xf>
    <xf numFmtId="0" fontId="0" fillId="4" borderId="4" xfId="0" applyFill="1" applyBorder="1"/>
    <xf numFmtId="0" fontId="0" fillId="4" borderId="5" xfId="0" applyFill="1" applyBorder="1"/>
    <xf numFmtId="165" fontId="3" fillId="3" borderId="6" xfId="2" applyNumberFormat="1" applyFont="1" applyFill="1" applyBorder="1" applyAlignment="1">
      <alignment horizontal="center"/>
    </xf>
    <xf numFmtId="165" fontId="3" fillId="3" borderId="6" xfId="2" quotePrefix="1" applyNumberFormat="1" applyFont="1" applyFill="1" applyBorder="1" applyAlignment="1">
      <alignment horizontal="center"/>
    </xf>
    <xf numFmtId="165" fontId="3" fillId="3" borderId="6" xfId="2" applyNumberFormat="1" applyFont="1" applyFill="1" applyBorder="1"/>
    <xf numFmtId="44" fontId="3" fillId="3" borderId="6" xfId="2" applyFont="1" applyFill="1" applyBorder="1"/>
    <xf numFmtId="0" fontId="3" fillId="4" borderId="0" xfId="2" quotePrefix="1" applyNumberFormat="1" applyFont="1" applyFill="1" applyBorder="1" applyAlignment="1">
      <alignment horizontal="center"/>
    </xf>
    <xf numFmtId="0" fontId="3" fillId="3" borderId="6" xfId="0" applyFont="1" applyFill="1" applyBorder="1" applyAlignment="1">
      <alignment horizontal="center"/>
    </xf>
    <xf numFmtId="0" fontId="3" fillId="6" borderId="0" xfId="0" applyFont="1" applyFill="1" applyProtection="1">
      <protection locked="0"/>
    </xf>
    <xf numFmtId="167" fontId="3" fillId="6" borderId="0" xfId="0" applyNumberFormat="1" applyFont="1" applyFill="1" applyAlignment="1">
      <alignment horizontal="center"/>
    </xf>
    <xf numFmtId="165" fontId="3" fillId="6" borderId="0" xfId="2" applyNumberFormat="1" applyFont="1" applyFill="1" applyBorder="1" applyProtection="1"/>
    <xf numFmtId="166" fontId="3" fillId="6" borderId="0" xfId="4" applyNumberFormat="1" applyFont="1" applyFill="1" applyBorder="1" applyProtection="1"/>
    <xf numFmtId="10" fontId="9" fillId="6" borderId="0" xfId="0" applyNumberFormat="1" applyFont="1" applyFill="1"/>
    <xf numFmtId="0" fontId="3" fillId="7" borderId="0" xfId="0" applyFont="1" applyFill="1" applyProtection="1">
      <protection locked="0"/>
    </xf>
    <xf numFmtId="0" fontId="13" fillId="7" borderId="0" xfId="0" applyFont="1" applyFill="1" applyAlignment="1" applyProtection="1">
      <alignment horizontal="center"/>
      <protection locked="0"/>
    </xf>
    <xf numFmtId="165" fontId="3" fillId="7" borderId="0" xfId="2" applyNumberFormat="1" applyFont="1" applyFill="1" applyBorder="1" applyProtection="1"/>
    <xf numFmtId="10" fontId="9" fillId="7" borderId="0" xfId="0" applyNumberFormat="1" applyFont="1" applyFill="1"/>
    <xf numFmtId="0" fontId="3" fillId="8" borderId="0" xfId="0" applyFont="1" applyFill="1" applyProtection="1">
      <protection locked="0"/>
    </xf>
    <xf numFmtId="0" fontId="13" fillId="8" borderId="0" xfId="0" applyFont="1" applyFill="1" applyAlignment="1" applyProtection="1">
      <alignment horizontal="center"/>
      <protection locked="0"/>
    </xf>
    <xf numFmtId="10" fontId="9" fillId="8" borderId="0" xfId="0" applyNumberFormat="1" applyFont="1" applyFill="1"/>
    <xf numFmtId="0" fontId="3" fillId="9" borderId="0" xfId="0" applyFont="1" applyFill="1" applyProtection="1">
      <protection locked="0"/>
    </xf>
    <xf numFmtId="0" fontId="13" fillId="9" borderId="0" xfId="0" applyFont="1" applyFill="1" applyAlignment="1" applyProtection="1">
      <alignment horizontal="center"/>
      <protection locked="0"/>
    </xf>
    <xf numFmtId="165" fontId="3" fillId="9" borderId="0" xfId="2" applyNumberFormat="1" applyFont="1" applyFill="1" applyBorder="1" applyProtection="1"/>
    <xf numFmtId="10" fontId="9" fillId="9" borderId="0" xfId="0" applyNumberFormat="1" applyFont="1" applyFill="1"/>
    <xf numFmtId="0" fontId="3" fillId="10" borderId="0" xfId="0" applyFont="1" applyFill="1" applyProtection="1">
      <protection locked="0"/>
    </xf>
    <xf numFmtId="0" fontId="13" fillId="10" borderId="0" xfId="0" applyFont="1" applyFill="1" applyAlignment="1" applyProtection="1">
      <alignment horizontal="center"/>
      <protection locked="0"/>
    </xf>
    <xf numFmtId="165" fontId="3" fillId="10" borderId="0" xfId="2" applyNumberFormat="1" applyFont="1" applyFill="1" applyBorder="1" applyProtection="1"/>
    <xf numFmtId="10" fontId="9" fillId="10" borderId="0" xfId="0" applyNumberFormat="1" applyFont="1" applyFill="1"/>
    <xf numFmtId="0" fontId="3" fillId="11" borderId="0" xfId="0" applyFont="1" applyFill="1" applyProtection="1">
      <protection locked="0"/>
    </xf>
    <xf numFmtId="0" fontId="13" fillId="11" borderId="0" xfId="0" applyFont="1" applyFill="1" applyAlignment="1" applyProtection="1">
      <alignment horizontal="center"/>
      <protection locked="0"/>
    </xf>
    <xf numFmtId="165" fontId="3" fillId="11" borderId="0" xfId="2" applyNumberFormat="1" applyFont="1" applyFill="1" applyBorder="1" applyProtection="1"/>
    <xf numFmtId="10" fontId="9" fillId="11" borderId="0" xfId="0" applyNumberFormat="1" applyFont="1" applyFill="1"/>
    <xf numFmtId="0" fontId="4" fillId="12" borderId="0" xfId="0" applyFont="1" applyFill="1" applyProtection="1">
      <protection locked="0"/>
    </xf>
    <xf numFmtId="0" fontId="3" fillId="12" borderId="0" xfId="0" applyFont="1" applyFill="1" applyProtection="1">
      <protection locked="0"/>
    </xf>
    <xf numFmtId="0" fontId="15" fillId="12" borderId="0" xfId="0" applyFont="1" applyFill="1" applyProtection="1">
      <protection locked="0"/>
    </xf>
    <xf numFmtId="0" fontId="7" fillId="4" borderId="0" xfId="0" applyFont="1" applyFill="1" applyAlignment="1" applyProtection="1">
      <alignment horizontal="left"/>
      <protection locked="0"/>
    </xf>
    <xf numFmtId="0" fontId="0" fillId="13" borderId="0" xfId="0" applyFill="1" applyProtection="1">
      <protection locked="0"/>
    </xf>
    <xf numFmtId="0" fontId="7" fillId="14" borderId="0" xfId="0" applyFont="1" applyFill="1" applyAlignment="1" applyProtection="1">
      <alignment horizontal="left"/>
      <protection locked="0"/>
    </xf>
    <xf numFmtId="165" fontId="7" fillId="14" borderId="0" xfId="2" applyNumberFormat="1" applyFont="1" applyFill="1" applyBorder="1" applyProtection="1">
      <protection locked="0"/>
    </xf>
    <xf numFmtId="0" fontId="4" fillId="4" borderId="0" xfId="0" applyFont="1" applyFill="1" applyProtection="1">
      <protection locked="0"/>
    </xf>
    <xf numFmtId="0" fontId="0" fillId="15" borderId="0" xfId="0" applyFill="1" applyProtection="1">
      <protection locked="0"/>
    </xf>
    <xf numFmtId="0" fontId="3" fillId="15" borderId="0" xfId="0" applyFont="1" applyFill="1" applyProtection="1">
      <protection locked="0"/>
    </xf>
    <xf numFmtId="0" fontId="7" fillId="15" borderId="0" xfId="0" applyFont="1" applyFill="1" applyProtection="1">
      <protection locked="0"/>
    </xf>
    <xf numFmtId="0" fontId="8" fillId="15" borderId="0" xfId="0" applyFont="1" applyFill="1" applyProtection="1">
      <protection locked="0"/>
    </xf>
    <xf numFmtId="0" fontId="4" fillId="15" borderId="0" xfId="0" applyFont="1" applyFill="1" applyProtection="1">
      <protection locked="0"/>
    </xf>
    <xf numFmtId="165" fontId="0" fillId="15" borderId="0" xfId="0" applyNumberFormat="1" applyFill="1" applyProtection="1">
      <protection locked="0"/>
    </xf>
    <xf numFmtId="0" fontId="2" fillId="16" borderId="0" xfId="0" applyFont="1" applyFill="1" applyProtection="1">
      <protection locked="0"/>
    </xf>
    <xf numFmtId="0" fontId="0" fillId="16" borderId="0" xfId="0" applyFill="1" applyProtection="1">
      <protection locked="0"/>
    </xf>
    <xf numFmtId="165" fontId="0" fillId="16" borderId="0" xfId="0" applyNumberFormat="1" applyFill="1"/>
    <xf numFmtId="165" fontId="14" fillId="4" borderId="0" xfId="2" applyNumberFormat="1" applyFont="1" applyFill="1" applyBorder="1" applyAlignment="1" applyProtection="1">
      <alignment horizontal="center" wrapText="1"/>
      <protection locked="0"/>
    </xf>
    <xf numFmtId="165" fontId="2" fillId="4" borderId="0" xfId="2" applyNumberFormat="1" applyFont="1" applyFill="1" applyBorder="1" applyProtection="1">
      <protection locked="0"/>
    </xf>
    <xf numFmtId="0" fontId="10" fillId="14" borderId="0" xfId="0" applyFont="1" applyFill="1" applyProtection="1">
      <protection locked="0"/>
    </xf>
    <xf numFmtId="0" fontId="2" fillId="17" borderId="3" xfId="0" quotePrefix="1" applyFont="1" applyFill="1" applyBorder="1" applyProtection="1">
      <protection locked="0"/>
    </xf>
    <xf numFmtId="0" fontId="2" fillId="17" borderId="3" xfId="0" applyFont="1" applyFill="1" applyBorder="1" applyProtection="1">
      <protection locked="0"/>
    </xf>
    <xf numFmtId="0" fontId="3" fillId="17" borderId="3" xfId="0" applyFont="1" applyFill="1" applyBorder="1" applyProtection="1">
      <protection locked="0"/>
    </xf>
    <xf numFmtId="0" fontId="16" fillId="17" borderId="3" xfId="0" applyFont="1" applyFill="1" applyBorder="1" applyProtection="1">
      <protection locked="0"/>
    </xf>
    <xf numFmtId="9" fontId="3" fillId="17" borderId="3" xfId="4" applyFont="1" applyFill="1" applyBorder="1" applyProtection="1">
      <protection locked="0"/>
    </xf>
    <xf numFmtId="0" fontId="10" fillId="13" borderId="0" xfId="0" applyFont="1" applyFill="1" applyProtection="1">
      <protection locked="0"/>
    </xf>
    <xf numFmtId="165" fontId="0" fillId="4" borderId="0" xfId="0" applyNumberFormat="1" applyFill="1" applyProtection="1">
      <protection locked="0"/>
    </xf>
    <xf numFmtId="165" fontId="2" fillId="5" borderId="0" xfId="2" applyNumberFormat="1" applyFont="1" applyFill="1" applyBorder="1" applyAlignment="1" applyProtection="1">
      <alignment horizontal="center"/>
      <protection locked="0"/>
    </xf>
    <xf numFmtId="165" fontId="3" fillId="4" borderId="0" xfId="2" applyNumberFormat="1" applyFont="1" applyFill="1" applyBorder="1" applyAlignment="1" applyProtection="1">
      <alignment horizontal="center"/>
      <protection locked="0"/>
    </xf>
    <xf numFmtId="0" fontId="9" fillId="4" borderId="0" xfId="0" applyFont="1" applyFill="1" applyAlignment="1">
      <alignment horizontal="left"/>
    </xf>
    <xf numFmtId="44" fontId="3" fillId="4" borderId="0" xfId="2" applyFont="1" applyFill="1" applyBorder="1" applyAlignment="1" applyProtection="1">
      <alignment horizontal="center"/>
    </xf>
    <xf numFmtId="165" fontId="3" fillId="6" borderId="0" xfId="2" applyNumberFormat="1" applyFont="1" applyFill="1" applyBorder="1" applyAlignment="1" applyProtection="1"/>
    <xf numFmtId="165" fontId="2" fillId="5" borderId="0" xfId="2" applyNumberFormat="1" applyFont="1" applyFill="1" applyBorder="1" applyAlignment="1" applyProtection="1">
      <protection locked="0"/>
    </xf>
    <xf numFmtId="165" fontId="3" fillId="8" borderId="0" xfId="2" applyNumberFormat="1" applyFont="1" applyFill="1" applyBorder="1" applyAlignment="1" applyProtection="1"/>
    <xf numFmtId="165" fontId="3" fillId="10" borderId="0" xfId="2" applyNumberFormat="1" applyFont="1" applyFill="1" applyBorder="1" applyAlignment="1" applyProtection="1"/>
    <xf numFmtId="165" fontId="3" fillId="11" borderId="0" xfId="2" applyNumberFormat="1" applyFont="1" applyFill="1" applyBorder="1" applyAlignment="1" applyProtection="1"/>
    <xf numFmtId="165" fontId="3" fillId="4" borderId="0" xfId="2" applyNumberFormat="1" applyFont="1" applyFill="1" applyBorder="1" applyAlignment="1" applyProtection="1">
      <protection locked="0"/>
    </xf>
    <xf numFmtId="165" fontId="3" fillId="12" borderId="0" xfId="2" applyNumberFormat="1" applyFont="1" applyFill="1" applyBorder="1" applyAlignment="1" applyProtection="1">
      <protection locked="0"/>
    </xf>
    <xf numFmtId="165" fontId="3" fillId="3" borderId="0" xfId="2" applyNumberFormat="1" applyFont="1" applyFill="1" applyBorder="1" applyAlignment="1" applyProtection="1"/>
    <xf numFmtId="165" fontId="2" fillId="3" borderId="3" xfId="2" applyNumberFormat="1" applyFont="1" applyFill="1" applyBorder="1" applyAlignment="1" applyProtection="1"/>
    <xf numFmtId="165" fontId="3" fillId="16" borderId="0" xfId="2" applyNumberFormat="1" applyFont="1" applyFill="1" applyBorder="1" applyAlignment="1" applyProtection="1"/>
    <xf numFmtId="165" fontId="3" fillId="9" borderId="0" xfId="2" applyNumberFormat="1" applyFont="1" applyFill="1" applyBorder="1" applyAlignment="1" applyProtection="1"/>
    <xf numFmtId="165" fontId="3" fillId="3" borderId="1" xfId="2" applyNumberFormat="1" applyFont="1" applyFill="1" applyBorder="1" applyAlignment="1" applyProtection="1"/>
    <xf numFmtId="165" fontId="3" fillId="8" borderId="0" xfId="2" applyNumberFormat="1" applyFont="1" applyFill="1" applyBorder="1" applyAlignment="1" applyProtection="1">
      <protection locked="0"/>
    </xf>
    <xf numFmtId="165" fontId="3" fillId="7" borderId="0" xfId="2" applyNumberFormat="1" applyFont="1" applyFill="1" applyBorder="1" applyAlignment="1" applyProtection="1">
      <protection locked="0"/>
    </xf>
    <xf numFmtId="44" fontId="3" fillId="4" borderId="0" xfId="2" applyFont="1" applyFill="1" applyBorder="1" applyAlignment="1" applyProtection="1">
      <protection locked="0"/>
    </xf>
    <xf numFmtId="165" fontId="3" fillId="7" borderId="0" xfId="2" applyNumberFormat="1" applyFont="1" applyFill="1" applyBorder="1" applyAlignment="1" applyProtection="1"/>
    <xf numFmtId="165" fontId="2" fillId="17" borderId="3" xfId="2" applyNumberFormat="1" applyFont="1" applyFill="1" applyBorder="1" applyAlignment="1" applyProtection="1"/>
    <xf numFmtId="9" fontId="2" fillId="17" borderId="3" xfId="4" applyFont="1" applyFill="1" applyBorder="1" applyAlignment="1" applyProtection="1"/>
    <xf numFmtId="165" fontId="3" fillId="4" borderId="0" xfId="2" applyNumberFormat="1" applyFont="1" applyFill="1" applyBorder="1" applyAlignment="1" applyProtection="1">
      <alignment horizontal="center"/>
    </xf>
    <xf numFmtId="165" fontId="3" fillId="6" borderId="7" xfId="2" applyNumberFormat="1" applyFont="1" applyFill="1" applyBorder="1" applyAlignment="1" applyProtection="1"/>
    <xf numFmtId="0" fontId="2" fillId="18" borderId="0" xfId="0" applyFont="1" applyFill="1" applyAlignment="1" applyProtection="1">
      <alignment wrapText="1"/>
      <protection locked="0"/>
    </xf>
    <xf numFmtId="44" fontId="3" fillId="7" borderId="0" xfId="2" applyFont="1" applyFill="1" applyBorder="1" applyAlignment="1" applyProtection="1">
      <protection locked="0"/>
    </xf>
    <xf numFmtId="44" fontId="3" fillId="8" borderId="0" xfId="2" applyFont="1" applyFill="1" applyBorder="1" applyAlignment="1" applyProtection="1">
      <protection locked="0"/>
    </xf>
    <xf numFmtId="165" fontId="3" fillId="10" borderId="0" xfId="2" applyNumberFormat="1" applyFont="1" applyFill="1" applyBorder="1" applyAlignment="1" applyProtection="1">
      <protection locked="0"/>
    </xf>
    <xf numFmtId="165" fontId="3" fillId="2" borderId="0" xfId="2" applyNumberFormat="1" applyFont="1" applyFill="1" applyBorder="1" applyAlignment="1" applyProtection="1">
      <protection locked="0"/>
    </xf>
    <xf numFmtId="166" fontId="9" fillId="7" borderId="0" xfId="4" applyNumberFormat="1" applyFont="1" applyFill="1" applyBorder="1" applyAlignment="1" applyProtection="1">
      <alignment horizontal="center"/>
      <protection locked="0"/>
    </xf>
    <xf numFmtId="166" fontId="9" fillId="8" borderId="0" xfId="4" applyNumberFormat="1" applyFont="1" applyFill="1" applyBorder="1" applyAlignment="1" applyProtection="1">
      <alignment horizontal="center"/>
      <protection locked="0"/>
    </xf>
    <xf numFmtId="166" fontId="9" fillId="11" borderId="0" xfId="4" applyNumberFormat="1" applyFont="1" applyFill="1" applyBorder="1" applyAlignment="1" applyProtection="1">
      <alignment horizontal="center"/>
      <protection locked="0"/>
    </xf>
    <xf numFmtId="166" fontId="9" fillId="9" borderId="0" xfId="4" applyNumberFormat="1" applyFont="1" applyFill="1" applyBorder="1" applyAlignment="1" applyProtection="1">
      <alignment horizontal="center"/>
      <protection locked="0"/>
    </xf>
    <xf numFmtId="166" fontId="9" fillId="10" borderId="0" xfId="4" applyNumberFormat="1" applyFont="1" applyFill="1" applyBorder="1" applyAlignment="1" applyProtection="1">
      <alignment horizontal="center"/>
      <protection locked="0"/>
    </xf>
    <xf numFmtId="167" fontId="3" fillId="7" borderId="0" xfId="0" applyNumberFormat="1" applyFont="1" applyFill="1" applyAlignment="1" applyProtection="1">
      <alignment horizontal="center"/>
      <protection locked="0"/>
    </xf>
    <xf numFmtId="167" fontId="3" fillId="8" borderId="0" xfId="0" applyNumberFormat="1" applyFont="1" applyFill="1" applyAlignment="1" applyProtection="1">
      <alignment horizontal="center"/>
      <protection locked="0"/>
    </xf>
    <xf numFmtId="167" fontId="3" fillId="11" borderId="0" xfId="0" applyNumberFormat="1" applyFont="1" applyFill="1" applyAlignment="1" applyProtection="1">
      <alignment horizontal="center"/>
      <protection locked="0"/>
    </xf>
    <xf numFmtId="167" fontId="3" fillId="9" borderId="0" xfId="0" applyNumberFormat="1" applyFont="1" applyFill="1" applyAlignment="1" applyProtection="1">
      <alignment horizontal="center"/>
      <protection locked="0"/>
    </xf>
    <xf numFmtId="167" fontId="3" fillId="10" borderId="0" xfId="0" applyNumberFormat="1" applyFont="1" applyFill="1" applyAlignment="1" applyProtection="1">
      <alignment horizontal="center"/>
      <protection locked="0"/>
    </xf>
    <xf numFmtId="165" fontId="3" fillId="4" borderId="0" xfId="2" applyNumberFormat="1" applyFont="1" applyFill="1" applyBorder="1" applyAlignment="1" applyProtection="1"/>
    <xf numFmtId="167" fontId="9" fillId="6" borderId="0" xfId="0" applyNumberFormat="1" applyFont="1" applyFill="1" applyAlignment="1">
      <alignment horizontal="center"/>
    </xf>
    <xf numFmtId="165" fontId="3" fillId="3" borderId="3" xfId="2" applyNumberFormat="1" applyFont="1" applyFill="1" applyBorder="1" applyProtection="1"/>
    <xf numFmtId="165" fontId="3" fillId="12" borderId="0" xfId="2" applyNumberFormat="1" applyFont="1" applyFill="1" applyBorder="1" applyProtection="1"/>
    <xf numFmtId="165" fontId="3" fillId="2" borderId="0" xfId="2" applyNumberFormat="1" applyFont="1" applyFill="1" applyBorder="1" applyProtection="1"/>
    <xf numFmtId="14" fontId="7" fillId="4" borderId="2" xfId="2" applyNumberFormat="1" applyFont="1" applyFill="1" applyBorder="1" applyAlignment="1" applyProtection="1">
      <alignment horizontal="center"/>
      <protection locked="0"/>
    </xf>
    <xf numFmtId="14" fontId="7" fillId="4" borderId="0" xfId="2" applyNumberFormat="1" applyFont="1" applyFill="1" applyBorder="1" applyAlignment="1" applyProtection="1">
      <alignment horizontal="center"/>
      <protection locked="0"/>
    </xf>
    <xf numFmtId="165" fontId="7" fillId="4" borderId="0" xfId="2" applyNumberFormat="1" applyFont="1" applyFill="1" applyBorder="1" applyAlignment="1" applyProtection="1">
      <alignment horizontal="center" wrapText="1"/>
      <protection locked="0"/>
    </xf>
    <xf numFmtId="165" fontId="7" fillId="4" borderId="0" xfId="2" applyNumberFormat="1" applyFont="1" applyFill="1" applyBorder="1" applyAlignment="1" applyProtection="1">
      <alignment horizontal="center"/>
      <protection locked="0"/>
    </xf>
    <xf numFmtId="0" fontId="7" fillId="4" borderId="6" xfId="0" applyFont="1" applyFill="1" applyBorder="1" applyProtection="1">
      <protection locked="0"/>
    </xf>
    <xf numFmtId="165" fontId="7" fillId="4" borderId="6" xfId="2" applyNumberFormat="1" applyFont="1" applyFill="1" applyBorder="1" applyProtection="1">
      <protection locked="0"/>
    </xf>
    <xf numFmtId="1" fontId="3" fillId="6" borderId="0" xfId="2" applyNumberFormat="1" applyFont="1" applyFill="1" applyBorder="1" applyAlignment="1" applyProtection="1"/>
    <xf numFmtId="1" fontId="3" fillId="7" borderId="0" xfId="2" applyNumberFormat="1" applyFont="1" applyFill="1" applyBorder="1" applyAlignment="1" applyProtection="1">
      <protection locked="0"/>
    </xf>
    <xf numFmtId="1" fontId="3" fillId="8" borderId="0" xfId="2" applyNumberFormat="1" applyFont="1" applyFill="1" applyBorder="1" applyAlignment="1" applyProtection="1">
      <protection locked="0"/>
    </xf>
    <xf numFmtId="1" fontId="3" fillId="11" borderId="0" xfId="2" applyNumberFormat="1" applyFont="1" applyFill="1" applyBorder="1" applyAlignment="1" applyProtection="1"/>
    <xf numFmtId="1" fontId="3" fillId="9" borderId="0" xfId="2" applyNumberFormat="1" applyFont="1" applyFill="1" applyBorder="1" applyAlignment="1" applyProtection="1"/>
    <xf numFmtId="1" fontId="3" fillId="10" borderId="0" xfId="2" applyNumberFormat="1" applyFont="1" applyFill="1" applyBorder="1" applyAlignment="1" applyProtection="1"/>
    <xf numFmtId="0" fontId="2" fillId="5" borderId="2" xfId="0" applyFont="1" applyFill="1" applyBorder="1" applyAlignment="1" applyProtection="1">
      <alignment horizontal="center"/>
      <protection locked="0"/>
    </xf>
    <xf numFmtId="0" fontId="2" fillId="5" borderId="2" xfId="0" applyFont="1" applyFill="1" applyBorder="1" applyAlignment="1" applyProtection="1">
      <alignment horizontal="center" wrapText="1"/>
      <protection locked="0"/>
    </xf>
    <xf numFmtId="0" fontId="7" fillId="4" borderId="5" xfId="0" applyFont="1" applyFill="1" applyBorder="1" applyProtection="1">
      <protection locked="0"/>
    </xf>
    <xf numFmtId="0" fontId="2" fillId="4" borderId="2" xfId="0" applyFont="1" applyFill="1" applyBorder="1" applyAlignment="1">
      <alignment wrapText="1"/>
    </xf>
    <xf numFmtId="44" fontId="3" fillId="19" borderId="6" xfId="2" applyFont="1" applyFill="1" applyBorder="1" applyAlignment="1" applyProtection="1">
      <alignment horizontal="center"/>
    </xf>
    <xf numFmtId="44" fontId="3" fillId="19" borderId="6" xfId="2" applyFont="1" applyFill="1" applyBorder="1" applyProtection="1"/>
    <xf numFmtId="165" fontId="2" fillId="4" borderId="0" xfId="2" applyNumberFormat="1" applyFont="1" applyFill="1" applyBorder="1" applyAlignment="1" applyProtection="1"/>
    <xf numFmtId="0" fontId="0" fillId="18" borderId="4" xfId="0" applyFill="1" applyBorder="1" applyProtection="1">
      <protection locked="0"/>
    </xf>
    <xf numFmtId="0" fontId="0" fillId="18" borderId="0" xfId="0" applyFill="1" applyProtection="1">
      <protection locked="0"/>
    </xf>
    <xf numFmtId="0" fontId="0" fillId="18" borderId="5" xfId="0" applyFill="1" applyBorder="1" applyProtection="1">
      <protection locked="0"/>
    </xf>
    <xf numFmtId="0" fontId="0" fillId="2" borderId="0" xfId="0" applyFill="1"/>
    <xf numFmtId="9" fontId="2" fillId="2" borderId="0" xfId="4" applyFont="1" applyFill="1" applyBorder="1"/>
    <xf numFmtId="0" fontId="14" fillId="2" borderId="0" xfId="0" applyFont="1" applyFill="1" applyAlignment="1">
      <alignment horizontal="center" wrapText="1"/>
    </xf>
    <xf numFmtId="0" fontId="2" fillId="20" borderId="4" xfId="0" applyFont="1" applyFill="1" applyBorder="1" applyAlignment="1">
      <alignment horizontal="left"/>
    </xf>
    <xf numFmtId="0" fontId="10" fillId="20" borderId="0" xfId="0" applyFont="1" applyFill="1" applyAlignment="1" applyProtection="1">
      <alignment horizontal="center"/>
      <protection locked="0"/>
    </xf>
    <xf numFmtId="0" fontId="6" fillId="20" borderId="0" xfId="3" applyFill="1" applyBorder="1" applyAlignment="1" applyProtection="1">
      <alignment horizontal="right"/>
      <protection locked="0"/>
    </xf>
    <xf numFmtId="0" fontId="6" fillId="20" borderId="5" xfId="3" applyFill="1" applyBorder="1" applyAlignment="1" applyProtection="1">
      <alignment horizontal="right"/>
      <protection locked="0"/>
    </xf>
    <xf numFmtId="0" fontId="0" fillId="20" borderId="0" xfId="0" applyFill="1"/>
    <xf numFmtId="0" fontId="0" fillId="20" borderId="5" xfId="0" applyFill="1" applyBorder="1"/>
    <xf numFmtId="0" fontId="8" fillId="20" borderId="0" xfId="0" applyFont="1" applyFill="1" applyProtection="1">
      <protection locked="0"/>
    </xf>
    <xf numFmtId="0" fontId="8" fillId="20" borderId="5" xfId="0" applyFont="1" applyFill="1" applyBorder="1" applyProtection="1">
      <protection locked="0"/>
    </xf>
    <xf numFmtId="0" fontId="2" fillId="21" borderId="4" xfId="0" applyFont="1" applyFill="1" applyBorder="1"/>
    <xf numFmtId="0" fontId="7" fillId="21" borderId="0" xfId="0" applyFont="1" applyFill="1" applyProtection="1">
      <protection locked="0"/>
    </xf>
    <xf numFmtId="0" fontId="2" fillId="21" borderId="0" xfId="0" applyFont="1" applyFill="1"/>
    <xf numFmtId="165" fontId="2" fillId="21" borderId="5" xfId="2" applyNumberFormat="1" applyFont="1" applyFill="1" applyBorder="1"/>
    <xf numFmtId="0" fontId="8" fillId="21" borderId="0" xfId="0" applyFont="1" applyFill="1" applyProtection="1">
      <protection locked="0"/>
    </xf>
    <xf numFmtId="0" fontId="2" fillId="2" borderId="0" xfId="0" applyFont="1" applyFill="1" applyProtection="1">
      <protection locked="0"/>
    </xf>
    <xf numFmtId="0" fontId="0" fillId="2" borderId="0" xfId="0" applyFill="1" applyProtection="1">
      <protection locked="0"/>
    </xf>
    <xf numFmtId="10" fontId="2" fillId="2" borderId="0" xfId="0" applyNumberFormat="1" applyFont="1" applyFill="1" applyAlignment="1" applyProtection="1">
      <alignment horizontal="center"/>
      <protection locked="0"/>
    </xf>
    <xf numFmtId="0" fontId="3" fillId="4" borderId="8" xfId="0" quotePrefix="1" applyFont="1" applyFill="1" applyBorder="1" applyAlignment="1">
      <alignment horizontal="center"/>
    </xf>
    <xf numFmtId="0" fontId="0" fillId="4" borderId="8" xfId="0" applyFill="1" applyBorder="1"/>
    <xf numFmtId="0" fontId="0" fillId="4" borderId="9" xfId="0" applyFill="1" applyBorder="1"/>
    <xf numFmtId="0" fontId="3" fillId="4" borderId="8" xfId="0" applyFont="1" applyFill="1" applyBorder="1"/>
    <xf numFmtId="1" fontId="3" fillId="4" borderId="6" xfId="2" applyNumberFormat="1" applyFont="1" applyFill="1" applyBorder="1" applyAlignment="1" applyProtection="1">
      <alignment horizontal="center"/>
      <protection locked="0"/>
    </xf>
    <xf numFmtId="1" fontId="3" fillId="3" borderId="6" xfId="0" applyNumberFormat="1" applyFont="1" applyFill="1" applyBorder="1" applyAlignment="1" applyProtection="1">
      <alignment horizontal="center"/>
      <protection locked="0"/>
    </xf>
    <xf numFmtId="0" fontId="4" fillId="12" borderId="6" xfId="0" applyFont="1" applyFill="1" applyBorder="1" applyProtection="1">
      <protection locked="0"/>
    </xf>
    <xf numFmtId="1" fontId="3" fillId="4" borderId="4" xfId="0" applyNumberFormat="1" applyFont="1" applyFill="1" applyBorder="1" applyAlignment="1">
      <alignment horizontal="center"/>
    </xf>
    <xf numFmtId="44" fontId="16" fillId="4" borderId="0" xfId="2" applyFont="1" applyFill="1" applyBorder="1" applyAlignment="1">
      <alignment horizontal="center"/>
    </xf>
    <xf numFmtId="0" fontId="0" fillId="15" borderId="0" xfId="0" applyFill="1"/>
    <xf numFmtId="0" fontId="3" fillId="4" borderId="4" xfId="0" applyFont="1" applyFill="1" applyBorder="1" applyProtection="1">
      <protection locked="0"/>
    </xf>
    <xf numFmtId="10" fontId="2" fillId="4" borderId="0" xfId="0" applyNumberFormat="1" applyFont="1" applyFill="1" applyProtection="1">
      <protection locked="0"/>
    </xf>
    <xf numFmtId="165" fontId="3" fillId="4" borderId="0" xfId="2" applyNumberFormat="1" applyFont="1" applyFill="1" applyBorder="1" applyProtection="1">
      <protection locked="0"/>
    </xf>
    <xf numFmtId="0" fontId="5" fillId="4" borderId="0" xfId="0" applyFont="1" applyFill="1" applyProtection="1">
      <protection locked="0"/>
    </xf>
    <xf numFmtId="165" fontId="5" fillId="4" borderId="0" xfId="2" applyNumberFormat="1" applyFont="1" applyFill="1" applyBorder="1" applyProtection="1">
      <protection locked="0"/>
    </xf>
    <xf numFmtId="0" fontId="2" fillId="2" borderId="4" xfId="0" applyFont="1" applyFill="1" applyBorder="1"/>
    <xf numFmtId="0" fontId="0" fillId="2" borderId="5" xfId="0" applyFill="1" applyBorder="1"/>
    <xf numFmtId="0" fontId="17" fillId="4" borderId="0" xfId="0" applyFont="1" applyFill="1"/>
    <xf numFmtId="0" fontId="3" fillId="4" borderId="5" xfId="0" applyFont="1" applyFill="1" applyBorder="1" applyProtection="1">
      <protection locked="0"/>
    </xf>
    <xf numFmtId="0" fontId="5" fillId="4" borderId="5" xfId="0" applyFont="1" applyFill="1" applyBorder="1" applyProtection="1">
      <protection locked="0"/>
    </xf>
    <xf numFmtId="0" fontId="2" fillId="2" borderId="4" xfId="0" applyFont="1" applyFill="1" applyBorder="1" applyProtection="1">
      <protection locked="0"/>
    </xf>
    <xf numFmtId="0" fontId="0" fillId="2" borderId="5" xfId="0" applyFill="1" applyBorder="1" applyProtection="1">
      <protection locked="0"/>
    </xf>
    <xf numFmtId="0" fontId="9" fillId="4" borderId="4" xfId="0" applyFont="1" applyFill="1" applyBorder="1" applyAlignment="1">
      <alignment horizontal="left"/>
    </xf>
    <xf numFmtId="44" fontId="5" fillId="4" borderId="5" xfId="2" applyFont="1" applyFill="1" applyBorder="1" applyProtection="1">
      <protection locked="0"/>
    </xf>
    <xf numFmtId="0" fontId="9" fillId="4" borderId="4" xfId="0" applyFont="1" applyFill="1" applyBorder="1" applyProtection="1">
      <protection locked="0"/>
    </xf>
    <xf numFmtId="44" fontId="9" fillId="4" borderId="5" xfId="2" applyFont="1" applyFill="1" applyBorder="1" applyProtection="1">
      <protection locked="0"/>
    </xf>
    <xf numFmtId="0" fontId="0" fillId="0" borderId="4" xfId="0" applyBorder="1"/>
    <xf numFmtId="0" fontId="2" fillId="17" borderId="3" xfId="4" applyNumberFormat="1" applyFont="1" applyFill="1" applyBorder="1" applyAlignment="1" applyProtection="1"/>
    <xf numFmtId="0" fontId="18" fillId="5" borderId="8" xfId="0" applyFont="1" applyFill="1" applyBorder="1" applyAlignment="1" applyProtection="1">
      <alignment horizontal="center" wrapText="1"/>
      <protection locked="0"/>
    </xf>
    <xf numFmtId="0" fontId="18" fillId="5" borderId="10" xfId="0" applyFont="1" applyFill="1" applyBorder="1" applyAlignment="1" applyProtection="1">
      <alignment horizontal="center" wrapText="1"/>
      <protection locked="0"/>
    </xf>
    <xf numFmtId="0" fontId="18" fillId="5" borderId="9" xfId="0" applyFont="1" applyFill="1" applyBorder="1" applyAlignment="1" applyProtection="1">
      <alignment horizontal="center" wrapText="1"/>
      <protection locked="0"/>
    </xf>
    <xf numFmtId="165" fontId="3" fillId="6" borderId="4" xfId="2" applyNumberFormat="1" applyFont="1" applyFill="1" applyBorder="1" applyAlignment="1" applyProtection="1"/>
    <xf numFmtId="165" fontId="3" fillId="6" borderId="5" xfId="2" applyNumberFormat="1" applyFont="1" applyFill="1" applyBorder="1" applyAlignment="1" applyProtection="1"/>
    <xf numFmtId="165" fontId="3" fillId="7" borderId="4" xfId="2" applyNumberFormat="1" applyFont="1" applyFill="1" applyBorder="1" applyAlignment="1" applyProtection="1">
      <protection locked="0"/>
    </xf>
    <xf numFmtId="165" fontId="3" fillId="7" borderId="5" xfId="2" applyNumberFormat="1" applyFont="1" applyFill="1" applyBorder="1" applyAlignment="1" applyProtection="1">
      <protection locked="0"/>
    </xf>
    <xf numFmtId="165" fontId="3" fillId="8" borderId="4" xfId="2" applyNumberFormat="1" applyFont="1" applyFill="1" applyBorder="1" applyAlignment="1" applyProtection="1">
      <alignment horizontal="center"/>
      <protection locked="0"/>
    </xf>
    <xf numFmtId="165" fontId="3" fillId="8" borderId="5" xfId="2" applyNumberFormat="1" applyFont="1" applyFill="1" applyBorder="1" applyAlignment="1" applyProtection="1">
      <protection locked="0"/>
    </xf>
    <xf numFmtId="165" fontId="3" fillId="11" borderId="4" xfId="2" applyNumberFormat="1" applyFont="1" applyFill="1" applyBorder="1" applyAlignment="1" applyProtection="1"/>
    <xf numFmtId="165" fontId="3" fillId="11" borderId="5" xfId="2" applyNumberFormat="1" applyFont="1" applyFill="1" applyBorder="1" applyAlignment="1" applyProtection="1"/>
    <xf numFmtId="165" fontId="3" fillId="9" borderId="4" xfId="2" applyNumberFormat="1" applyFont="1" applyFill="1" applyBorder="1" applyAlignment="1" applyProtection="1"/>
    <xf numFmtId="165" fontId="3" fillId="9" borderId="5" xfId="2" applyNumberFormat="1" applyFont="1" applyFill="1" applyBorder="1" applyAlignment="1" applyProtection="1"/>
    <xf numFmtId="165" fontId="3" fillId="10" borderId="4" xfId="2" applyNumberFormat="1" applyFont="1" applyFill="1" applyBorder="1" applyAlignment="1" applyProtection="1"/>
    <xf numFmtId="165" fontId="3" fillId="10" borderId="5" xfId="2" applyNumberFormat="1" applyFont="1" applyFill="1" applyBorder="1" applyAlignment="1" applyProtection="1"/>
    <xf numFmtId="165" fontId="3" fillId="3" borderId="11" xfId="2" applyNumberFormat="1" applyFont="1" applyFill="1" applyBorder="1" applyAlignment="1" applyProtection="1"/>
    <xf numFmtId="165" fontId="3" fillId="3" borderId="2" xfId="2" applyNumberFormat="1" applyFont="1" applyFill="1" applyBorder="1" applyAlignment="1" applyProtection="1"/>
    <xf numFmtId="165" fontId="3" fillId="3" borderId="12" xfId="2" applyNumberFormat="1" applyFont="1" applyFill="1" applyBorder="1" applyAlignment="1" applyProtection="1"/>
    <xf numFmtId="0" fontId="3" fillId="22" borderId="0" xfId="0" applyFont="1" applyFill="1" applyProtection="1">
      <protection locked="0"/>
    </xf>
    <xf numFmtId="166" fontId="3" fillId="22" borderId="0" xfId="4" applyNumberFormat="1" applyFont="1" applyFill="1" applyBorder="1" applyProtection="1"/>
    <xf numFmtId="167" fontId="3" fillId="22" borderId="0" xfId="0" applyNumberFormat="1" applyFont="1" applyFill="1" applyAlignment="1">
      <alignment horizontal="center"/>
    </xf>
    <xf numFmtId="166" fontId="9" fillId="22" borderId="0" xfId="4" applyNumberFormat="1" applyFont="1" applyFill="1" applyBorder="1" applyAlignment="1" applyProtection="1">
      <alignment horizontal="center"/>
      <protection locked="0"/>
    </xf>
    <xf numFmtId="167" fontId="3" fillId="22" borderId="0" xfId="0" applyNumberFormat="1" applyFont="1" applyFill="1" applyAlignment="1" applyProtection="1">
      <alignment horizontal="center"/>
      <protection locked="0"/>
    </xf>
    <xf numFmtId="0" fontId="13" fillId="22" borderId="0" xfId="0" applyFont="1" applyFill="1" applyAlignment="1" applyProtection="1">
      <alignment horizontal="center"/>
      <protection locked="0"/>
    </xf>
    <xf numFmtId="165" fontId="3" fillId="22" borderId="0" xfId="2" applyNumberFormat="1" applyFont="1" applyFill="1" applyBorder="1" applyAlignment="1" applyProtection="1">
      <protection locked="0"/>
    </xf>
    <xf numFmtId="0" fontId="3" fillId="19" borderId="0" xfId="0" applyFont="1" applyFill="1" applyProtection="1">
      <protection locked="0"/>
    </xf>
    <xf numFmtId="166" fontId="9" fillId="19" borderId="0" xfId="4" applyNumberFormat="1" applyFont="1" applyFill="1" applyBorder="1" applyAlignment="1" applyProtection="1">
      <alignment horizontal="center"/>
      <protection locked="0"/>
    </xf>
    <xf numFmtId="167" fontId="3" fillId="19" borderId="0" xfId="0" applyNumberFormat="1" applyFont="1" applyFill="1" applyAlignment="1" applyProtection="1">
      <alignment horizontal="center"/>
      <protection locked="0"/>
    </xf>
    <xf numFmtId="0" fontId="13" fillId="19" borderId="0" xfId="0" applyFont="1" applyFill="1" applyAlignment="1" applyProtection="1">
      <alignment horizontal="center"/>
      <protection locked="0"/>
    </xf>
    <xf numFmtId="165" fontId="3" fillId="19" borderId="0" xfId="2" applyNumberFormat="1" applyFont="1" applyFill="1" applyBorder="1" applyAlignment="1" applyProtection="1"/>
    <xf numFmtId="165" fontId="3" fillId="19" borderId="0" xfId="2" applyNumberFormat="1" applyFont="1" applyFill="1" applyBorder="1" applyProtection="1"/>
    <xf numFmtId="165" fontId="3" fillId="19" borderId="4" xfId="2" applyNumberFormat="1" applyFont="1" applyFill="1" applyBorder="1" applyAlignment="1" applyProtection="1"/>
    <xf numFmtId="1" fontId="3" fillId="19" borderId="0" xfId="2" applyNumberFormat="1" applyFont="1" applyFill="1" applyBorder="1" applyAlignment="1" applyProtection="1"/>
    <xf numFmtId="165" fontId="3" fillId="19" borderId="5" xfId="2" applyNumberFormat="1" applyFont="1" applyFill="1" applyBorder="1" applyAlignment="1" applyProtection="1"/>
    <xf numFmtId="165" fontId="3" fillId="22" borderId="4" xfId="2" applyNumberFormat="1" applyFont="1" applyFill="1" applyBorder="1" applyAlignment="1" applyProtection="1"/>
    <xf numFmtId="1" fontId="3" fillId="22" borderId="0" xfId="2" applyNumberFormat="1" applyFont="1" applyFill="1" applyBorder="1" applyAlignment="1" applyProtection="1"/>
    <xf numFmtId="165" fontId="3" fillId="22" borderId="5" xfId="2" applyNumberFormat="1" applyFont="1" applyFill="1" applyBorder="1" applyAlignment="1" applyProtection="1"/>
    <xf numFmtId="165" fontId="3" fillId="22" borderId="4" xfId="2" applyNumberFormat="1" applyFont="1" applyFill="1" applyBorder="1" applyAlignment="1" applyProtection="1">
      <protection locked="0"/>
    </xf>
    <xf numFmtId="1" fontId="3" fillId="22" borderId="0" xfId="2" applyNumberFormat="1" applyFont="1" applyFill="1" applyBorder="1" applyAlignment="1" applyProtection="1">
      <protection locked="0"/>
    </xf>
    <xf numFmtId="165" fontId="3" fillId="22" borderId="5" xfId="2" applyNumberFormat="1" applyFont="1" applyFill="1" applyBorder="1" applyAlignment="1" applyProtection="1">
      <protection locked="0"/>
    </xf>
    <xf numFmtId="165" fontId="0" fillId="15" borderId="0" xfId="0" applyNumberFormat="1" applyFill="1"/>
    <xf numFmtId="0" fontId="3" fillId="4" borderId="0" xfId="0" applyFont="1" applyFill="1" applyAlignment="1" applyProtection="1">
      <alignment horizontal="right"/>
      <protection locked="0"/>
    </xf>
    <xf numFmtId="0" fontId="3" fillId="4" borderId="0" xfId="0" quotePrefix="1" applyFont="1" applyFill="1" applyProtection="1">
      <protection locked="0"/>
    </xf>
    <xf numFmtId="0" fontId="7" fillId="4" borderId="10" xfId="0" applyFont="1" applyFill="1" applyBorder="1" applyAlignment="1" applyProtection="1">
      <alignment horizontal="center"/>
      <protection locked="0"/>
    </xf>
    <xf numFmtId="0" fontId="7" fillId="4" borderId="0" xfId="0" applyFont="1" applyFill="1"/>
    <xf numFmtId="165" fontId="7" fillId="4" borderId="13" xfId="2" applyNumberFormat="1" applyFont="1" applyFill="1" applyBorder="1"/>
    <xf numFmtId="165" fontId="7" fillId="4" borderId="14" xfId="2" applyNumberFormat="1" applyFont="1" applyFill="1" applyBorder="1"/>
    <xf numFmtId="165" fontId="7" fillId="4" borderId="14" xfId="2" applyNumberFormat="1" applyFont="1" applyFill="1" applyBorder="1" applyAlignment="1">
      <alignment horizontal="right"/>
    </xf>
    <xf numFmtId="0" fontId="19" fillId="4" borderId="0" xfId="0" applyFont="1" applyFill="1"/>
    <xf numFmtId="0" fontId="10" fillId="23" borderId="6" xfId="0" applyFont="1" applyFill="1" applyBorder="1" applyAlignment="1">
      <alignment horizontal="center"/>
    </xf>
    <xf numFmtId="0" fontId="10" fillId="14" borderId="8" xfId="0" applyFont="1" applyFill="1" applyBorder="1" applyAlignment="1">
      <alignment horizontal="right"/>
    </xf>
    <xf numFmtId="165" fontId="10" fillId="14" borderId="6" xfId="2" applyNumberFormat="1" applyFont="1" applyFill="1" applyBorder="1"/>
    <xf numFmtId="0" fontId="0" fillId="14" borderId="0" xfId="0" applyFill="1" applyProtection="1">
      <protection locked="0"/>
    </xf>
    <xf numFmtId="165" fontId="3" fillId="24" borderId="0" xfId="2" applyNumberFormat="1" applyFont="1" applyFill="1" applyBorder="1" applyAlignment="1" applyProtection="1"/>
    <xf numFmtId="165" fontId="3" fillId="2" borderId="0" xfId="2" applyNumberFormat="1" applyFont="1" applyFill="1" applyBorder="1" applyAlignment="1" applyProtection="1"/>
    <xf numFmtId="165" fontId="3" fillId="23" borderId="0" xfId="2" applyNumberFormat="1" applyFont="1" applyFill="1" applyBorder="1" applyAlignment="1" applyProtection="1"/>
    <xf numFmtId="165" fontId="3" fillId="25" borderId="0" xfId="2" applyNumberFormat="1" applyFont="1" applyFill="1" applyBorder="1" applyAlignment="1" applyProtection="1"/>
    <xf numFmtId="165" fontId="3" fillId="22" borderId="0" xfId="2" applyNumberFormat="1" applyFont="1" applyFill="1" applyBorder="1" applyAlignment="1" applyProtection="1"/>
    <xf numFmtId="0" fontId="3" fillId="15" borderId="0" xfId="0" applyFont="1" applyFill="1" applyAlignment="1">
      <alignment horizontal="center"/>
    </xf>
    <xf numFmtId="0" fontId="3" fillId="15" borderId="0" xfId="0" applyFont="1" applyFill="1"/>
    <xf numFmtId="165" fontId="3" fillId="4" borderId="0" xfId="2" applyNumberFormat="1" applyFont="1" applyFill="1" applyBorder="1"/>
    <xf numFmtId="1" fontId="3" fillId="4" borderId="0" xfId="0" applyNumberFormat="1" applyFont="1" applyFill="1" applyAlignment="1">
      <alignment horizontal="center"/>
    </xf>
    <xf numFmtId="165" fontId="2" fillId="21" borderId="0" xfId="2" applyNumberFormat="1" applyFont="1" applyFill="1" applyBorder="1"/>
    <xf numFmtId="165" fontId="18" fillId="4" borderId="6" xfId="2" applyNumberFormat="1" applyFont="1" applyFill="1" applyBorder="1" applyAlignment="1" applyProtection="1">
      <alignment horizontal="right"/>
    </xf>
    <xf numFmtId="165" fontId="3" fillId="19" borderId="6" xfId="2" applyNumberFormat="1" applyFont="1" applyFill="1" applyBorder="1" applyAlignment="1" applyProtection="1"/>
    <xf numFmtId="165" fontId="3" fillId="4" borderId="6" xfId="2" applyNumberFormat="1" applyFont="1" applyFill="1" applyBorder="1" applyAlignment="1">
      <alignment horizontal="center"/>
    </xf>
    <xf numFmtId="0" fontId="2" fillId="4" borderId="0" xfId="0" applyFont="1" applyFill="1"/>
    <xf numFmtId="0" fontId="10" fillId="26" borderId="0" xfId="0" applyFont="1" applyFill="1" applyAlignment="1" applyProtection="1">
      <alignment horizontal="center"/>
      <protection locked="0"/>
    </xf>
    <xf numFmtId="0" fontId="6" fillId="26" borderId="0" xfId="3" applyFill="1" applyBorder="1" applyAlignment="1" applyProtection="1">
      <alignment horizontal="right"/>
      <protection locked="0"/>
    </xf>
    <xf numFmtId="0" fontId="10" fillId="27" borderId="0" xfId="0" applyFont="1" applyFill="1" applyAlignment="1" applyProtection="1">
      <alignment horizontal="center"/>
      <protection locked="0"/>
    </xf>
    <xf numFmtId="0" fontId="6" fillId="27" borderId="0" xfId="3" applyFill="1" applyBorder="1" applyAlignment="1" applyProtection="1">
      <alignment horizontal="right"/>
      <protection locked="0"/>
    </xf>
    <xf numFmtId="0" fontId="7" fillId="25" borderId="0" xfId="0" applyFont="1" applyFill="1" applyProtection="1">
      <protection locked="0"/>
    </xf>
    <xf numFmtId="0" fontId="2" fillId="25" borderId="0" xfId="0" applyFont="1" applyFill="1"/>
    <xf numFmtId="165" fontId="2" fillId="25" borderId="0" xfId="2" applyNumberFormat="1" applyFont="1" applyFill="1" applyBorder="1"/>
    <xf numFmtId="0" fontId="2" fillId="26" borderId="0" xfId="0" applyFont="1" applyFill="1" applyAlignment="1">
      <alignment horizontal="left"/>
    </xf>
    <xf numFmtId="0" fontId="2" fillId="27" borderId="0" xfId="0" applyFont="1" applyFill="1" applyAlignment="1">
      <alignment horizontal="left"/>
    </xf>
    <xf numFmtId="0" fontId="0" fillId="19" borderId="0" xfId="0" applyFill="1" applyProtection="1">
      <protection locked="0"/>
    </xf>
    <xf numFmtId="1" fontId="18" fillId="4" borderId="6" xfId="2" applyNumberFormat="1" applyFont="1" applyFill="1" applyBorder="1" applyAlignment="1" applyProtection="1">
      <alignment horizontal="right"/>
      <protection locked="0"/>
    </xf>
    <xf numFmtId="0" fontId="3" fillId="15" borderId="0" xfId="0" applyFont="1" applyFill="1" applyAlignment="1">
      <alignment horizontal="left"/>
    </xf>
    <xf numFmtId="165" fontId="3" fillId="15" borderId="0" xfId="2" applyNumberFormat="1" applyFont="1" applyFill="1" applyBorder="1"/>
    <xf numFmtId="1" fontId="3" fillId="15" borderId="0" xfId="0" applyNumberFormat="1" applyFont="1" applyFill="1" applyAlignment="1">
      <alignment horizontal="center"/>
    </xf>
    <xf numFmtId="8" fontId="3" fillId="15" borderId="0" xfId="0" applyNumberFormat="1" applyFont="1" applyFill="1" applyAlignment="1">
      <alignment horizontal="center"/>
    </xf>
    <xf numFmtId="44" fontId="16" fillId="15" borderId="0" xfId="2" applyFont="1" applyFill="1" applyBorder="1" applyAlignment="1">
      <alignment horizontal="center"/>
    </xf>
    <xf numFmtId="0" fontId="2" fillId="15" borderId="0" xfId="0" applyFont="1" applyFill="1"/>
    <xf numFmtId="165" fontId="2" fillId="15" borderId="0" xfId="2" applyNumberFormat="1" applyFont="1" applyFill="1" applyBorder="1"/>
    <xf numFmtId="165" fontId="3" fillId="14" borderId="0" xfId="2" applyNumberFormat="1" applyFont="1" applyFill="1" applyBorder="1" applyAlignment="1" applyProtection="1"/>
    <xf numFmtId="165" fontId="3" fillId="23" borderId="7" xfId="2" applyNumberFormat="1" applyFont="1" applyFill="1" applyBorder="1" applyAlignment="1" applyProtection="1"/>
    <xf numFmtId="43" fontId="3" fillId="6" borderId="0" xfId="1" applyFont="1" applyFill="1" applyBorder="1" applyProtection="1"/>
    <xf numFmtId="49" fontId="7" fillId="14" borderId="0" xfId="0" applyNumberFormat="1" applyFont="1" applyFill="1" applyAlignment="1" applyProtection="1">
      <alignment horizontal="left"/>
      <protection locked="0"/>
    </xf>
    <xf numFmtId="0" fontId="20" fillId="4" borderId="0" xfId="0" applyFont="1" applyFill="1"/>
    <xf numFmtId="0" fontId="19" fillId="4" borderId="0" xfId="0" applyFont="1" applyFill="1" applyAlignment="1">
      <alignment horizontal="right"/>
    </xf>
    <xf numFmtId="0" fontId="20" fillId="4" borderId="0" xfId="0" applyFont="1" applyFill="1" applyProtection="1">
      <protection locked="0"/>
    </xf>
    <xf numFmtId="165" fontId="20" fillId="4" borderId="0" xfId="2" applyNumberFormat="1" applyFont="1" applyFill="1" applyProtection="1">
      <protection locked="0"/>
    </xf>
    <xf numFmtId="49" fontId="20" fillId="4" borderId="0" xfId="0" applyNumberFormat="1" applyFont="1" applyFill="1" applyProtection="1">
      <protection locked="0"/>
    </xf>
    <xf numFmtId="14" fontId="3" fillId="4" borderId="2" xfId="2" applyNumberFormat="1" applyFont="1" applyFill="1" applyBorder="1" applyAlignment="1" applyProtection="1">
      <alignment horizontal="center"/>
      <protection locked="0"/>
    </xf>
    <xf numFmtId="165" fontId="3" fillId="3" borderId="0" xfId="2" quotePrefix="1" applyNumberFormat="1" applyFont="1" applyFill="1" applyBorder="1" applyAlignment="1">
      <alignment horizontal="center"/>
    </xf>
    <xf numFmtId="49" fontId="7" fillId="4" borderId="6" xfId="4" applyNumberFormat="1" applyFont="1" applyFill="1" applyBorder="1" applyAlignment="1" applyProtection="1">
      <alignment horizontal="center"/>
      <protection locked="0"/>
    </xf>
    <xf numFmtId="9" fontId="7" fillId="4" borderId="6" xfId="4" applyFont="1" applyFill="1" applyBorder="1" applyAlignment="1" applyProtection="1">
      <alignment horizontal="center"/>
      <protection locked="0"/>
    </xf>
    <xf numFmtId="49" fontId="7" fillId="26" borderId="6" xfId="4" applyNumberFormat="1" applyFont="1" applyFill="1" applyBorder="1" applyAlignment="1" applyProtection="1">
      <alignment horizontal="center"/>
      <protection locked="0"/>
    </xf>
    <xf numFmtId="0" fontId="7" fillId="4" borderId="0" xfId="0" applyFont="1" applyFill="1" applyAlignment="1" applyProtection="1">
      <alignment horizontal="center"/>
      <protection locked="0"/>
    </xf>
    <xf numFmtId="165" fontId="2" fillId="4" borderId="0" xfId="2" applyNumberFormat="1" applyFont="1" applyFill="1" applyBorder="1" applyAlignment="1" applyProtection="1">
      <alignment horizontal="right"/>
      <protection locked="0"/>
    </xf>
    <xf numFmtId="14" fontId="7" fillId="4" borderId="10" xfId="2" applyNumberFormat="1" applyFont="1" applyFill="1" applyBorder="1" applyAlignment="1" applyProtection="1">
      <alignment horizontal="center"/>
      <protection locked="0"/>
    </xf>
    <xf numFmtId="2" fontId="3" fillId="4" borderId="2" xfId="2" applyNumberFormat="1" applyFont="1" applyFill="1" applyBorder="1" applyAlignment="1" applyProtection="1">
      <alignment horizontal="center"/>
      <protection locked="0"/>
    </xf>
    <xf numFmtId="44" fontId="3" fillId="4" borderId="2" xfId="2" applyFont="1" applyFill="1" applyBorder="1" applyAlignment="1" applyProtection="1">
      <alignment horizontal="center"/>
      <protection locked="0"/>
    </xf>
    <xf numFmtId="49" fontId="3" fillId="4" borderId="2" xfId="2" applyNumberFormat="1" applyFont="1" applyFill="1" applyBorder="1" applyAlignment="1" applyProtection="1">
      <alignment horizontal="center"/>
      <protection locked="0"/>
    </xf>
    <xf numFmtId="49" fontId="7" fillId="4" borderId="10" xfId="2" applyNumberFormat="1" applyFont="1" applyFill="1" applyBorder="1" applyAlignment="1" applyProtection="1">
      <alignment horizontal="center"/>
      <protection locked="0"/>
    </xf>
    <xf numFmtId="0" fontId="3" fillId="4" borderId="0" xfId="2" applyNumberFormat="1" applyFont="1" applyFill="1" applyBorder="1" applyAlignment="1" applyProtection="1"/>
    <xf numFmtId="0" fontId="18" fillId="5" borderId="2" xfId="0" applyFont="1" applyFill="1" applyBorder="1" applyAlignment="1" applyProtection="1">
      <alignment horizontal="center" wrapText="1"/>
      <protection locked="0"/>
    </xf>
    <xf numFmtId="0" fontId="5" fillId="0" borderId="0" xfId="0" applyFont="1" applyAlignment="1">
      <alignment vertical="center"/>
    </xf>
    <xf numFmtId="0" fontId="10" fillId="4" borderId="0" xfId="0" applyFont="1" applyFill="1" applyProtection="1">
      <protection locked="0"/>
    </xf>
    <xf numFmtId="165" fontId="21" fillId="4" borderId="0" xfId="2" applyNumberFormat="1" applyFont="1" applyFill="1" applyBorder="1" applyAlignment="1" applyProtection="1">
      <alignment horizontal="left" wrapText="1"/>
      <protection locked="0"/>
    </xf>
    <xf numFmtId="165" fontId="21" fillId="4" borderId="0" xfId="2" applyNumberFormat="1" applyFont="1" applyFill="1" applyBorder="1" applyAlignment="1" applyProtection="1">
      <alignment horizontal="center"/>
      <protection locked="0"/>
    </xf>
    <xf numFmtId="0" fontId="22" fillId="0" borderId="0" xfId="0" applyFont="1" applyAlignment="1">
      <alignment vertical="center"/>
    </xf>
    <xf numFmtId="0" fontId="23" fillId="32" borderId="6" xfId="0" applyFont="1" applyFill="1" applyBorder="1" applyAlignment="1">
      <alignment horizontal="center" vertical="center"/>
    </xf>
    <xf numFmtId="169" fontId="22" fillId="33" borderId="21" xfId="0" applyNumberFormat="1" applyFont="1" applyFill="1" applyBorder="1" applyAlignment="1">
      <alignment horizontal="center" vertical="center"/>
    </xf>
    <xf numFmtId="169" fontId="22" fillId="34" borderId="22" xfId="0" applyNumberFormat="1" applyFont="1" applyFill="1" applyBorder="1" applyAlignment="1">
      <alignment horizontal="center" vertical="center"/>
    </xf>
    <xf numFmtId="169" fontId="22" fillId="35" borderId="22" xfId="0" applyNumberFormat="1" applyFont="1" applyFill="1" applyBorder="1" applyAlignment="1">
      <alignment horizontal="center" vertical="center"/>
    </xf>
    <xf numFmtId="169" fontId="22" fillId="36" borderId="22" xfId="0" applyNumberFormat="1" applyFont="1" applyFill="1" applyBorder="1" applyAlignment="1">
      <alignment horizontal="center" vertical="center"/>
    </xf>
    <xf numFmtId="169" fontId="22" fillId="37" borderId="22" xfId="0" applyNumberFormat="1" applyFont="1" applyFill="1" applyBorder="1" applyAlignment="1">
      <alignment horizontal="center" vertical="center"/>
    </xf>
    <xf numFmtId="0" fontId="24" fillId="38" borderId="0" xfId="0" applyFont="1" applyFill="1" applyAlignment="1">
      <alignment vertical="center"/>
    </xf>
    <xf numFmtId="0" fontId="25" fillId="38" borderId="0" xfId="0" applyFont="1" applyFill="1" applyAlignment="1">
      <alignment vertical="center"/>
    </xf>
    <xf numFmtId="0" fontId="26" fillId="4" borderId="0" xfId="0" applyFont="1" applyFill="1" applyAlignment="1">
      <alignment vertical="center"/>
    </xf>
    <xf numFmtId="0" fontId="27" fillId="4" borderId="0" xfId="0" applyFont="1" applyFill="1" applyAlignment="1">
      <alignment vertical="center"/>
    </xf>
    <xf numFmtId="0" fontId="22" fillId="4" borderId="0" xfId="0" applyFont="1" applyFill="1" applyAlignment="1">
      <alignment vertical="center"/>
    </xf>
    <xf numFmtId="0" fontId="28" fillId="4" borderId="0" xfId="0" applyFont="1" applyFill="1" applyAlignment="1">
      <alignment vertical="center"/>
    </xf>
    <xf numFmtId="169" fontId="22" fillId="4" borderId="17" xfId="0" applyNumberFormat="1" applyFont="1" applyFill="1" applyBorder="1" applyAlignment="1">
      <alignment horizontal="center" vertical="center"/>
    </xf>
    <xf numFmtId="0" fontId="22" fillId="4" borderId="0" xfId="0" applyFont="1" applyFill="1" applyAlignment="1">
      <alignment horizontal="right" vertical="center" indent="1"/>
    </xf>
    <xf numFmtId="0" fontId="22" fillId="4" borderId="23" xfId="0" applyFont="1" applyFill="1" applyBorder="1" applyAlignment="1">
      <alignment vertical="center"/>
    </xf>
    <xf numFmtId="0" fontId="22" fillId="4" borderId="6" xfId="0" applyFont="1" applyFill="1" applyBorder="1" applyAlignment="1">
      <alignment vertical="center"/>
    </xf>
    <xf numFmtId="0" fontId="3" fillId="20" borderId="0" xfId="0" applyFont="1" applyFill="1" applyAlignment="1">
      <alignment horizontal="left"/>
    </xf>
    <xf numFmtId="0" fontId="7" fillId="20" borderId="0" xfId="0" applyFont="1" applyFill="1" applyAlignment="1" applyProtection="1">
      <alignment horizontal="left"/>
      <protection locked="0"/>
    </xf>
    <xf numFmtId="0" fontId="3" fillId="20" borderId="0" xfId="0" applyFont="1" applyFill="1" applyProtection="1">
      <protection locked="0"/>
    </xf>
    <xf numFmtId="0" fontId="0" fillId="4" borderId="0" xfId="0" applyFill="1" applyAlignment="1" applyProtection="1">
      <alignment horizontal="center"/>
      <protection locked="0"/>
    </xf>
    <xf numFmtId="9" fontId="7" fillId="4" borderId="0" xfId="4" applyFont="1" applyFill="1" applyBorder="1" applyAlignment="1" applyProtection="1">
      <alignment horizontal="center"/>
      <protection locked="0"/>
    </xf>
    <xf numFmtId="165" fontId="14" fillId="4" borderId="0" xfId="2" applyNumberFormat="1" applyFont="1" applyFill="1" applyBorder="1" applyAlignment="1" applyProtection="1">
      <alignment wrapText="1"/>
      <protection locked="0"/>
    </xf>
    <xf numFmtId="0" fontId="21" fillId="4" borderId="0" xfId="0" applyFont="1" applyFill="1" applyProtection="1">
      <protection locked="0"/>
    </xf>
    <xf numFmtId="0" fontId="13" fillId="5" borderId="2" xfId="0" applyFont="1" applyFill="1" applyBorder="1" applyAlignment="1" applyProtection="1">
      <alignment horizontal="center" wrapText="1"/>
      <protection locked="0"/>
    </xf>
    <xf numFmtId="165" fontId="3" fillId="4" borderId="0" xfId="2" applyNumberFormat="1" applyFont="1" applyFill="1" applyProtection="1">
      <protection locked="0"/>
    </xf>
    <xf numFmtId="165" fontId="3" fillId="13" borderId="0" xfId="2" applyNumberFormat="1" applyFont="1" applyFill="1" applyBorder="1" applyProtection="1">
      <protection locked="0"/>
    </xf>
    <xf numFmtId="165" fontId="3" fillId="4" borderId="2" xfId="2" applyNumberFormat="1" applyFont="1" applyFill="1" applyBorder="1" applyAlignment="1" applyProtection="1">
      <alignment horizontal="center"/>
      <protection locked="0"/>
    </xf>
    <xf numFmtId="165" fontId="3" fillId="14" borderId="0" xfId="2" applyNumberFormat="1" applyFont="1" applyFill="1" applyBorder="1" applyProtection="1">
      <protection locked="0"/>
    </xf>
    <xf numFmtId="165" fontId="3" fillId="3" borderId="0" xfId="2" applyNumberFormat="1" applyFont="1" applyFill="1"/>
    <xf numFmtId="165" fontId="3" fillId="15" borderId="0" xfId="2" applyNumberFormat="1" applyFont="1" applyFill="1" applyProtection="1">
      <protection locked="0"/>
    </xf>
    <xf numFmtId="165" fontId="3" fillId="23" borderId="0" xfId="2" applyNumberFormat="1" applyFont="1" applyFill="1" applyBorder="1" applyProtection="1">
      <protection locked="0"/>
    </xf>
    <xf numFmtId="165" fontId="1" fillId="4" borderId="0" xfId="2" applyNumberFormat="1" applyFont="1" applyFill="1" applyProtection="1">
      <protection locked="0"/>
    </xf>
    <xf numFmtId="165" fontId="3" fillId="4" borderId="6" xfId="2" applyNumberFormat="1" applyFont="1" applyFill="1" applyBorder="1"/>
    <xf numFmtId="9" fontId="3" fillId="4" borderId="6" xfId="4" applyFont="1" applyFill="1" applyBorder="1"/>
    <xf numFmtId="166" fontId="3" fillId="4" borderId="6" xfId="4" applyNumberFormat="1" applyFont="1" applyFill="1" applyBorder="1"/>
    <xf numFmtId="166" fontId="3" fillId="4" borderId="0" xfId="4" applyNumberFormat="1" applyFont="1" applyFill="1" applyBorder="1"/>
    <xf numFmtId="0" fontId="18" fillId="5" borderId="2" xfId="0" applyFont="1" applyFill="1" applyBorder="1" applyAlignment="1" applyProtection="1">
      <alignment horizontal="center" vertical="center" wrapText="1"/>
      <protection locked="0"/>
    </xf>
    <xf numFmtId="10" fontId="0" fillId="4" borderId="6" xfId="0" applyNumberFormat="1" applyFill="1" applyBorder="1"/>
    <xf numFmtId="44" fontId="0" fillId="4" borderId="0" xfId="2" applyFont="1" applyFill="1"/>
    <xf numFmtId="0" fontId="10" fillId="4" borderId="0" xfId="2" applyNumberFormat="1" applyFont="1" applyFill="1" applyBorder="1" applyAlignment="1" applyProtection="1">
      <alignment wrapText="1"/>
      <protection locked="0"/>
    </xf>
    <xf numFmtId="165" fontId="7" fillId="4" borderId="0" xfId="2" applyNumberFormat="1" applyFont="1" applyFill="1" applyProtection="1">
      <protection locked="0"/>
    </xf>
    <xf numFmtId="165" fontId="7" fillId="4" borderId="0" xfId="2" applyNumberFormat="1" applyFont="1" applyFill="1" applyBorder="1" applyAlignment="1" applyProtection="1">
      <alignment horizontal="left" wrapText="1"/>
      <protection locked="0"/>
    </xf>
    <xf numFmtId="165" fontId="7" fillId="4" borderId="0" xfId="2" applyNumberFormat="1" applyFont="1" applyFill="1" applyBorder="1" applyAlignment="1" applyProtection="1"/>
    <xf numFmtId="0" fontId="10" fillId="4" borderId="0" xfId="2" applyNumberFormat="1" applyFont="1" applyFill="1" applyBorder="1" applyAlignment="1" applyProtection="1">
      <protection locked="0"/>
    </xf>
    <xf numFmtId="0" fontId="7" fillId="4" borderId="0" xfId="2" applyNumberFormat="1" applyFont="1" applyFill="1" applyBorder="1" applyAlignment="1" applyProtection="1">
      <alignment horizontal="center"/>
      <protection locked="0"/>
    </xf>
    <xf numFmtId="49" fontId="7" fillId="4" borderId="0" xfId="2" applyNumberFormat="1" applyFont="1" applyFill="1" applyBorder="1" applyAlignment="1" applyProtection="1">
      <alignment horizontal="center"/>
      <protection locked="0"/>
    </xf>
    <xf numFmtId="165" fontId="21" fillId="4" borderId="0" xfId="2" applyNumberFormat="1" applyFont="1" applyFill="1" applyBorder="1" applyAlignment="1" applyProtection="1">
      <alignment wrapText="1"/>
      <protection locked="0"/>
    </xf>
    <xf numFmtId="165" fontId="21" fillId="0" borderId="0" xfId="2" applyNumberFormat="1" applyFont="1" applyFill="1" applyBorder="1" applyAlignment="1" applyProtection="1">
      <alignment wrapText="1"/>
      <protection locked="0"/>
    </xf>
    <xf numFmtId="0" fontId="21" fillId="6" borderId="0" xfId="0" applyFont="1" applyFill="1" applyProtection="1">
      <protection locked="0"/>
    </xf>
    <xf numFmtId="168" fontId="21" fillId="6" borderId="0" xfId="4" applyNumberFormat="1" applyFont="1" applyFill="1" applyBorder="1" applyProtection="1"/>
    <xf numFmtId="167" fontId="21" fillId="6" borderId="0" xfId="0" applyNumberFormat="1" applyFont="1" applyFill="1" applyAlignment="1">
      <alignment horizontal="center"/>
    </xf>
    <xf numFmtId="165" fontId="21" fillId="6" borderId="0" xfId="2" applyNumberFormat="1" applyFont="1" applyFill="1" applyBorder="1" applyAlignment="1" applyProtection="1"/>
    <xf numFmtId="165" fontId="21" fillId="6" borderId="0" xfId="2" applyNumberFormat="1" applyFont="1" applyFill="1" applyBorder="1" applyProtection="1"/>
    <xf numFmtId="165" fontId="21" fillId="4" borderId="0" xfId="2" applyNumberFormat="1" applyFont="1" applyFill="1" applyBorder="1" applyAlignment="1" applyProtection="1"/>
    <xf numFmtId="165" fontId="21" fillId="6" borderId="15" xfId="2" applyNumberFormat="1" applyFont="1" applyFill="1" applyBorder="1" applyAlignment="1" applyProtection="1">
      <alignment horizontal="right"/>
    </xf>
    <xf numFmtId="168" fontId="21" fillId="6" borderId="16" xfId="4" applyNumberFormat="1" applyFont="1" applyFill="1" applyBorder="1" applyAlignment="1" applyProtection="1">
      <alignment horizontal="right"/>
    </xf>
    <xf numFmtId="165" fontId="21" fillId="6" borderId="15" xfId="2" applyNumberFormat="1" applyFont="1" applyFill="1" applyBorder="1" applyAlignment="1" applyProtection="1"/>
    <xf numFmtId="165" fontId="21" fillId="6" borderId="7" xfId="2" applyNumberFormat="1" applyFont="1" applyFill="1" applyBorder="1" applyAlignment="1" applyProtection="1"/>
    <xf numFmtId="165" fontId="21" fillId="6" borderId="5" xfId="2" applyNumberFormat="1" applyFont="1" applyFill="1" applyBorder="1" applyAlignment="1" applyProtection="1"/>
    <xf numFmtId="0" fontId="21" fillId="15" borderId="0" xfId="0" applyFont="1" applyFill="1" applyProtection="1">
      <protection locked="0"/>
    </xf>
    <xf numFmtId="0" fontId="21" fillId="0" borderId="0" xfId="0" applyFont="1" applyProtection="1">
      <protection locked="0"/>
    </xf>
    <xf numFmtId="165" fontId="21" fillId="6" borderId="4" xfId="2" applyNumberFormat="1" applyFont="1" applyFill="1" applyBorder="1" applyAlignment="1" applyProtection="1">
      <alignment horizontal="right"/>
    </xf>
    <xf numFmtId="168" fontId="21" fillId="6" borderId="5" xfId="4" applyNumberFormat="1" applyFont="1" applyFill="1" applyBorder="1" applyAlignment="1" applyProtection="1">
      <alignment horizontal="right"/>
    </xf>
    <xf numFmtId="165" fontId="21" fillId="6" borderId="4" xfId="2" applyNumberFormat="1" applyFont="1" applyFill="1" applyBorder="1" applyAlignment="1" applyProtection="1"/>
    <xf numFmtId="1" fontId="21" fillId="6" borderId="0" xfId="2" applyNumberFormat="1" applyFont="1" applyFill="1" applyBorder="1" applyAlignment="1" applyProtection="1"/>
    <xf numFmtId="0" fontId="21" fillId="22" borderId="0" xfId="0" applyFont="1" applyFill="1" applyProtection="1">
      <protection locked="0"/>
    </xf>
    <xf numFmtId="168" fontId="21" fillId="22" borderId="0" xfId="4" applyNumberFormat="1" applyFont="1" applyFill="1" applyBorder="1" applyProtection="1"/>
    <xf numFmtId="167" fontId="21" fillId="22" borderId="0" xfId="0" applyNumberFormat="1" applyFont="1" applyFill="1" applyAlignment="1">
      <alignment horizontal="center"/>
    </xf>
    <xf numFmtId="165" fontId="21" fillId="22" borderId="0" xfId="2" applyNumberFormat="1" applyFont="1" applyFill="1" applyBorder="1" applyAlignment="1" applyProtection="1">
      <protection locked="0"/>
    </xf>
    <xf numFmtId="165" fontId="21" fillId="22" borderId="0" xfId="2" applyNumberFormat="1" applyFont="1" applyFill="1" applyBorder="1" applyAlignment="1" applyProtection="1"/>
    <xf numFmtId="165" fontId="21" fillId="22" borderId="4" xfId="2" applyNumberFormat="1" applyFont="1" applyFill="1" applyBorder="1" applyAlignment="1" applyProtection="1">
      <alignment horizontal="right"/>
    </xf>
    <xf numFmtId="168" fontId="21" fillId="22" borderId="5" xfId="2" applyNumberFormat="1" applyFont="1" applyFill="1" applyBorder="1" applyAlignment="1" applyProtection="1">
      <alignment horizontal="right"/>
    </xf>
    <xf numFmtId="165" fontId="21" fillId="22" borderId="4" xfId="2" applyNumberFormat="1" applyFont="1" applyFill="1" applyBorder="1" applyAlignment="1" applyProtection="1"/>
    <xf numFmtId="1" fontId="21" fillId="22" borderId="0" xfId="2" applyNumberFormat="1" applyFont="1" applyFill="1" applyBorder="1" applyAlignment="1" applyProtection="1"/>
    <xf numFmtId="165" fontId="21" fillId="22" borderId="5" xfId="2" applyNumberFormat="1" applyFont="1" applyFill="1" applyBorder="1" applyAlignment="1" applyProtection="1"/>
    <xf numFmtId="168" fontId="21" fillId="22" borderId="0" xfId="4" applyNumberFormat="1" applyFont="1" applyFill="1" applyBorder="1" applyAlignment="1" applyProtection="1">
      <alignment horizontal="right"/>
      <protection locked="0"/>
    </xf>
    <xf numFmtId="167" fontId="21" fillId="22" borderId="0" xfId="0" applyNumberFormat="1" applyFont="1" applyFill="1" applyAlignment="1" applyProtection="1">
      <alignment horizontal="center"/>
      <protection locked="0"/>
    </xf>
    <xf numFmtId="0" fontId="32" fillId="22" borderId="0" xfId="0" applyFont="1" applyFill="1" applyAlignment="1" applyProtection="1">
      <alignment horizontal="center"/>
      <protection locked="0"/>
    </xf>
    <xf numFmtId="165" fontId="21" fillId="22" borderId="4" xfId="2" applyNumberFormat="1" applyFont="1" applyFill="1" applyBorder="1" applyAlignment="1" applyProtection="1">
      <protection locked="0"/>
    </xf>
    <xf numFmtId="1" fontId="21" fillId="22" borderId="0" xfId="2" applyNumberFormat="1" applyFont="1" applyFill="1" applyBorder="1" applyAlignment="1" applyProtection="1">
      <protection locked="0"/>
    </xf>
    <xf numFmtId="165" fontId="21" fillId="22" borderId="5" xfId="2" applyNumberFormat="1" applyFont="1" applyFill="1" applyBorder="1" applyAlignment="1" applyProtection="1">
      <protection locked="0"/>
    </xf>
    <xf numFmtId="0" fontId="21" fillId="8" borderId="0" xfId="0" applyFont="1" applyFill="1" applyProtection="1">
      <protection locked="0"/>
    </xf>
    <xf numFmtId="168" fontId="21" fillId="8" borderId="0" xfId="4" applyNumberFormat="1" applyFont="1" applyFill="1" applyBorder="1" applyAlignment="1" applyProtection="1">
      <alignment horizontal="right"/>
      <protection locked="0"/>
    </xf>
    <xf numFmtId="167" fontId="21" fillId="8" borderId="0" xfId="0" applyNumberFormat="1" applyFont="1" applyFill="1" applyAlignment="1" applyProtection="1">
      <alignment horizontal="center"/>
      <protection locked="0"/>
    </xf>
    <xf numFmtId="0" fontId="21" fillId="8" borderId="0" xfId="0" applyFont="1" applyFill="1" applyAlignment="1" applyProtection="1">
      <alignment horizontal="center"/>
      <protection locked="0"/>
    </xf>
    <xf numFmtId="165" fontId="21" fillId="8" borderId="0" xfId="2" applyNumberFormat="1" applyFont="1" applyFill="1" applyBorder="1" applyAlignment="1" applyProtection="1">
      <protection locked="0"/>
    </xf>
    <xf numFmtId="165" fontId="21" fillId="8" borderId="0" xfId="2" applyNumberFormat="1" applyFont="1" applyFill="1" applyBorder="1" applyAlignment="1" applyProtection="1"/>
    <xf numFmtId="165" fontId="21" fillId="8" borderId="4" xfId="2" applyNumberFormat="1" applyFont="1" applyFill="1" applyBorder="1" applyAlignment="1" applyProtection="1">
      <alignment horizontal="right"/>
      <protection locked="0"/>
    </xf>
    <xf numFmtId="168" fontId="21" fillId="8" borderId="5" xfId="2" applyNumberFormat="1" applyFont="1" applyFill="1" applyBorder="1" applyAlignment="1" applyProtection="1">
      <alignment horizontal="right"/>
      <protection locked="0"/>
    </xf>
    <xf numFmtId="165" fontId="21" fillId="8" borderId="4" xfId="2" applyNumberFormat="1" applyFont="1" applyFill="1" applyBorder="1" applyAlignment="1" applyProtection="1">
      <alignment horizontal="center"/>
      <protection locked="0"/>
    </xf>
    <xf numFmtId="1" fontId="21" fillId="8" borderId="0" xfId="2" applyNumberFormat="1" applyFont="1" applyFill="1" applyBorder="1" applyAlignment="1" applyProtection="1">
      <protection locked="0"/>
    </xf>
    <xf numFmtId="165" fontId="21" fillId="8" borderId="5" xfId="2" applyNumberFormat="1" applyFont="1" applyFill="1" applyBorder="1" applyAlignment="1" applyProtection="1">
      <protection locked="0"/>
    </xf>
    <xf numFmtId="0" fontId="21" fillId="30" borderId="0" xfId="0" applyFont="1" applyFill="1" applyProtection="1">
      <protection locked="0"/>
    </xf>
    <xf numFmtId="168" fontId="21" fillId="30" borderId="0" xfId="4" applyNumberFormat="1" applyFont="1" applyFill="1" applyBorder="1" applyAlignment="1" applyProtection="1">
      <alignment horizontal="right"/>
      <protection locked="0"/>
    </xf>
    <xf numFmtId="167" fontId="21" fillId="30" borderId="0" xfId="0" applyNumberFormat="1" applyFont="1" applyFill="1" applyAlignment="1" applyProtection="1">
      <alignment horizontal="center"/>
      <protection locked="0"/>
    </xf>
    <xf numFmtId="0" fontId="21" fillId="30" borderId="0" xfId="0" applyFont="1" applyFill="1" applyAlignment="1" applyProtection="1">
      <alignment horizontal="center"/>
      <protection locked="0"/>
    </xf>
    <xf numFmtId="165" fontId="21" fillId="30" borderId="0" xfId="2" applyNumberFormat="1" applyFont="1" applyFill="1" applyBorder="1" applyAlignment="1" applyProtection="1"/>
    <xf numFmtId="165" fontId="21" fillId="30" borderId="0" xfId="2" applyNumberFormat="1" applyFont="1" applyFill="1" applyBorder="1" applyProtection="1"/>
    <xf numFmtId="165" fontId="21" fillId="30" borderId="4" xfId="2" applyNumberFormat="1" applyFont="1" applyFill="1" applyBorder="1" applyAlignment="1" applyProtection="1">
      <alignment horizontal="right"/>
    </xf>
    <xf numFmtId="168" fontId="21" fillId="30" borderId="5" xfId="2" applyNumberFormat="1" applyFont="1" applyFill="1" applyBorder="1" applyAlignment="1" applyProtection="1">
      <alignment horizontal="right"/>
    </xf>
    <xf numFmtId="165" fontId="21" fillId="30" borderId="4" xfId="2" applyNumberFormat="1" applyFont="1" applyFill="1" applyBorder="1" applyAlignment="1" applyProtection="1"/>
    <xf numFmtId="1" fontId="21" fillId="30" borderId="0" xfId="2" applyNumberFormat="1" applyFont="1" applyFill="1" applyBorder="1" applyAlignment="1" applyProtection="1"/>
    <xf numFmtId="165" fontId="21" fillId="30" borderId="5" xfId="2" applyNumberFormat="1" applyFont="1" applyFill="1" applyBorder="1" applyAlignment="1" applyProtection="1"/>
    <xf numFmtId="0" fontId="21" fillId="28" borderId="0" xfId="0" applyFont="1" applyFill="1" applyProtection="1">
      <protection locked="0"/>
    </xf>
    <xf numFmtId="168" fontId="21" fillId="28" borderId="0" xfId="4" applyNumberFormat="1" applyFont="1" applyFill="1" applyBorder="1" applyAlignment="1" applyProtection="1">
      <alignment horizontal="right"/>
      <protection locked="0"/>
    </xf>
    <xf numFmtId="167" fontId="21" fillId="28" borderId="0" xfId="0" applyNumberFormat="1" applyFont="1" applyFill="1" applyAlignment="1" applyProtection="1">
      <alignment horizontal="center"/>
      <protection locked="0"/>
    </xf>
    <xf numFmtId="0" fontId="21" fillId="28" borderId="0" xfId="0" applyFont="1" applyFill="1" applyAlignment="1" applyProtection="1">
      <alignment horizontal="center"/>
      <protection locked="0"/>
    </xf>
    <xf numFmtId="165" fontId="21" fillId="28" borderId="0" xfId="2" applyNumberFormat="1" applyFont="1" applyFill="1" applyBorder="1" applyAlignment="1" applyProtection="1"/>
    <xf numFmtId="165" fontId="21" fillId="28" borderId="0" xfId="2" applyNumberFormat="1" applyFont="1" applyFill="1" applyBorder="1" applyProtection="1"/>
    <xf numFmtId="165" fontId="21" fillId="28" borderId="4" xfId="2" applyNumberFormat="1" applyFont="1" applyFill="1" applyBorder="1" applyAlignment="1" applyProtection="1">
      <alignment horizontal="right"/>
    </xf>
    <xf numFmtId="168" fontId="21" fillId="28" borderId="5" xfId="2" applyNumberFormat="1" applyFont="1" applyFill="1" applyBorder="1" applyAlignment="1" applyProtection="1">
      <alignment horizontal="right"/>
    </xf>
    <xf numFmtId="165" fontId="21" fillId="28" borderId="4" xfId="2" applyNumberFormat="1" applyFont="1" applyFill="1" applyBorder="1" applyAlignment="1" applyProtection="1"/>
    <xf numFmtId="1" fontId="21" fillId="28" borderId="0" xfId="2" applyNumberFormat="1" applyFont="1" applyFill="1" applyBorder="1" applyAlignment="1" applyProtection="1"/>
    <xf numFmtId="165" fontId="21" fillId="28" borderId="5" xfId="2" applyNumberFormat="1" applyFont="1" applyFill="1" applyBorder="1" applyAlignment="1" applyProtection="1"/>
    <xf numFmtId="0" fontId="21" fillId="10" borderId="0" xfId="0" applyFont="1" applyFill="1" applyProtection="1">
      <protection locked="0"/>
    </xf>
    <xf numFmtId="168" fontId="21" fillId="10" borderId="0" xfId="4" applyNumberFormat="1" applyFont="1" applyFill="1" applyBorder="1" applyAlignment="1" applyProtection="1">
      <alignment horizontal="right"/>
      <protection locked="0"/>
    </xf>
    <xf numFmtId="167" fontId="21" fillId="10" borderId="0" xfId="0" applyNumberFormat="1" applyFont="1" applyFill="1" applyAlignment="1" applyProtection="1">
      <alignment horizontal="center"/>
      <protection locked="0"/>
    </xf>
    <xf numFmtId="0" fontId="21" fillId="10" borderId="0" xfId="0" applyFont="1" applyFill="1" applyAlignment="1" applyProtection="1">
      <alignment horizontal="center"/>
      <protection locked="0"/>
    </xf>
    <xf numFmtId="165" fontId="21" fillId="10" borderId="0" xfId="2" applyNumberFormat="1" applyFont="1" applyFill="1" applyBorder="1" applyAlignment="1" applyProtection="1">
      <protection locked="0"/>
    </xf>
    <xf numFmtId="44" fontId="21" fillId="10" borderId="0" xfId="2" applyFont="1" applyFill="1" applyBorder="1" applyAlignment="1" applyProtection="1">
      <protection locked="0"/>
    </xf>
    <xf numFmtId="165" fontId="21" fillId="10" borderId="0" xfId="2" applyNumberFormat="1" applyFont="1" applyFill="1" applyBorder="1" applyAlignment="1" applyProtection="1"/>
    <xf numFmtId="165" fontId="21" fillId="10" borderId="0" xfId="2" applyNumberFormat="1" applyFont="1" applyFill="1" applyBorder="1" applyProtection="1"/>
    <xf numFmtId="165" fontId="21" fillId="10" borderId="4" xfId="2" applyNumberFormat="1" applyFont="1" applyFill="1" applyBorder="1" applyAlignment="1" applyProtection="1">
      <alignment horizontal="right"/>
    </xf>
    <xf numFmtId="168" fontId="21" fillId="10" borderId="5" xfId="2" applyNumberFormat="1" applyFont="1" applyFill="1" applyBorder="1" applyAlignment="1" applyProtection="1">
      <alignment horizontal="right"/>
    </xf>
    <xf numFmtId="165" fontId="21" fillId="10" borderId="4" xfId="2" applyNumberFormat="1" applyFont="1" applyFill="1" applyBorder="1" applyAlignment="1" applyProtection="1"/>
    <xf numFmtId="1" fontId="21" fillId="10" borderId="0" xfId="2" applyNumberFormat="1" applyFont="1" applyFill="1" applyBorder="1" applyAlignment="1" applyProtection="1"/>
    <xf numFmtId="165" fontId="21" fillId="10" borderId="5" xfId="2" applyNumberFormat="1" applyFont="1" applyFill="1" applyBorder="1" applyAlignment="1" applyProtection="1"/>
    <xf numFmtId="0" fontId="33" fillId="3" borderId="0" xfId="0" applyFont="1" applyFill="1" applyProtection="1">
      <protection locked="0"/>
    </xf>
    <xf numFmtId="0" fontId="21" fillId="3" borderId="0" xfId="0" applyFont="1" applyFill="1" applyProtection="1">
      <protection locked="0"/>
    </xf>
    <xf numFmtId="165" fontId="21" fillId="3" borderId="0" xfId="2" applyNumberFormat="1" applyFont="1" applyFill="1" applyBorder="1" applyAlignment="1" applyProtection="1"/>
    <xf numFmtId="165" fontId="21" fillId="3" borderId="11" xfId="2" applyNumberFormat="1" applyFont="1" applyFill="1" applyBorder="1" applyAlignment="1" applyProtection="1"/>
    <xf numFmtId="165" fontId="21" fillId="3" borderId="12" xfId="2" applyNumberFormat="1" applyFont="1" applyFill="1" applyBorder="1" applyAlignment="1" applyProtection="1"/>
    <xf numFmtId="165" fontId="21" fillId="3" borderId="2" xfId="2" applyNumberFormat="1" applyFont="1" applyFill="1" applyBorder="1" applyAlignment="1" applyProtection="1"/>
    <xf numFmtId="165" fontId="21" fillId="4" borderId="0" xfId="2" applyNumberFormat="1" applyFont="1" applyFill="1" applyBorder="1" applyProtection="1"/>
    <xf numFmtId="165" fontId="21" fillId="4" borderId="0" xfId="2" applyNumberFormat="1" applyFont="1" applyFill="1" applyBorder="1" applyAlignment="1" applyProtection="1">
      <alignment horizontal="center"/>
    </xf>
    <xf numFmtId="0" fontId="33" fillId="4" borderId="2" xfId="0" applyFont="1" applyFill="1" applyBorder="1" applyProtection="1">
      <protection locked="0"/>
    </xf>
    <xf numFmtId="0" fontId="21" fillId="4" borderId="2" xfId="0" applyFont="1" applyFill="1" applyBorder="1" applyProtection="1">
      <protection locked="0"/>
    </xf>
    <xf numFmtId="165" fontId="21" fillId="4" borderId="2" xfId="2" applyNumberFormat="1" applyFont="1" applyFill="1" applyBorder="1" applyProtection="1"/>
    <xf numFmtId="9" fontId="21" fillId="6" borderId="0" xfId="0" applyNumberFormat="1" applyFont="1" applyFill="1"/>
    <xf numFmtId="10" fontId="21" fillId="6" borderId="0" xfId="0" applyNumberFormat="1" applyFont="1" applyFill="1"/>
    <xf numFmtId="165" fontId="21" fillId="6" borderId="0" xfId="2" applyNumberFormat="1" applyFont="1" applyFill="1"/>
    <xf numFmtId="9" fontId="21" fillId="4" borderId="0" xfId="4" applyFont="1" applyFill="1" applyBorder="1" applyAlignment="1" applyProtection="1"/>
    <xf numFmtId="9" fontId="21" fillId="0" borderId="0" xfId="0" applyNumberFormat="1" applyFont="1"/>
    <xf numFmtId="10" fontId="21" fillId="22" borderId="0" xfId="0" applyNumberFormat="1" applyFont="1" applyFill="1"/>
    <xf numFmtId="165" fontId="21" fillId="22" borderId="0" xfId="2" applyNumberFormat="1" applyFont="1" applyFill="1" applyBorder="1" applyProtection="1"/>
    <xf numFmtId="168" fontId="21" fillId="4" borderId="0" xfId="4" applyNumberFormat="1" applyFont="1" applyFill="1" applyBorder="1" applyAlignment="1" applyProtection="1"/>
    <xf numFmtId="9" fontId="21" fillId="8" borderId="0" xfId="0" applyNumberFormat="1" applyFont="1" applyFill="1"/>
    <xf numFmtId="10" fontId="21" fillId="8" borderId="0" xfId="0" applyNumberFormat="1" applyFont="1" applyFill="1"/>
    <xf numFmtId="9" fontId="21" fillId="30" borderId="0" xfId="0" applyNumberFormat="1" applyFont="1" applyFill="1"/>
    <xf numFmtId="10" fontId="21" fillId="30" borderId="0" xfId="0" applyNumberFormat="1" applyFont="1" applyFill="1"/>
    <xf numFmtId="166" fontId="21" fillId="4" borderId="0" xfId="4" applyNumberFormat="1" applyFont="1" applyFill="1" applyBorder="1" applyAlignment="1" applyProtection="1"/>
    <xf numFmtId="9" fontId="21" fillId="28" borderId="0" xfId="0" applyNumberFormat="1" applyFont="1" applyFill="1"/>
    <xf numFmtId="10" fontId="21" fillId="28" borderId="0" xfId="0" applyNumberFormat="1" applyFont="1" applyFill="1"/>
    <xf numFmtId="9" fontId="21" fillId="10" borderId="0" xfId="0" applyNumberFormat="1" applyFont="1" applyFill="1"/>
    <xf numFmtId="10" fontId="21" fillId="10" borderId="0" xfId="0" applyNumberFormat="1" applyFont="1" applyFill="1"/>
    <xf numFmtId="10" fontId="21" fillId="3" borderId="0" xfId="0" applyNumberFormat="1" applyFont="1" applyFill="1"/>
    <xf numFmtId="165" fontId="21" fillId="3" borderId="0" xfId="2" applyNumberFormat="1" applyFont="1" applyFill="1" applyBorder="1" applyProtection="1"/>
    <xf numFmtId="0" fontId="33" fillId="4" borderId="0" xfId="0" applyFont="1" applyFill="1" applyProtection="1">
      <protection locked="0"/>
    </xf>
    <xf numFmtId="10" fontId="21" fillId="4" borderId="0" xfId="0" applyNumberFormat="1" applyFont="1" applyFill="1"/>
    <xf numFmtId="165" fontId="33" fillId="3" borderId="0" xfId="2" applyNumberFormat="1" applyFont="1" applyFill="1" applyBorder="1" applyAlignment="1" applyProtection="1"/>
    <xf numFmtId="44" fontId="21" fillId="4" borderId="2" xfId="2" applyFont="1" applyFill="1" applyBorder="1" applyProtection="1">
      <protection locked="0"/>
    </xf>
    <xf numFmtId="0" fontId="21" fillId="4" borderId="2" xfId="0" quotePrefix="1" applyFont="1" applyFill="1" applyBorder="1"/>
    <xf numFmtId="0" fontId="21" fillId="4" borderId="2" xfId="0" applyFont="1" applyFill="1" applyBorder="1"/>
    <xf numFmtId="165" fontId="21" fillId="19" borderId="6" xfId="2" applyNumberFormat="1" applyFont="1" applyFill="1" applyBorder="1" applyAlignment="1" applyProtection="1"/>
    <xf numFmtId="44" fontId="21" fillId="19" borderId="6" xfId="2" applyFont="1" applyFill="1" applyBorder="1" applyAlignment="1" applyProtection="1">
      <alignment horizontal="center"/>
    </xf>
    <xf numFmtId="44" fontId="21" fillId="19" borderId="6" xfId="2" applyFont="1" applyFill="1" applyBorder="1" applyProtection="1"/>
    <xf numFmtId="44" fontId="21" fillId="4" borderId="0" xfId="2" applyFont="1" applyFill="1" applyBorder="1" applyProtection="1">
      <protection locked="0"/>
    </xf>
    <xf numFmtId="165" fontId="21" fillId="4" borderId="0" xfId="2" applyNumberFormat="1" applyFont="1" applyFill="1" applyBorder="1" applyAlignment="1" applyProtection="1">
      <protection locked="0"/>
    </xf>
    <xf numFmtId="165" fontId="34" fillId="4" borderId="6" xfId="2" applyNumberFormat="1" applyFont="1" applyFill="1" applyBorder="1" applyAlignment="1" applyProtection="1">
      <alignment horizontal="right"/>
    </xf>
    <xf numFmtId="1" fontId="21" fillId="4" borderId="6" xfId="2" applyNumberFormat="1" applyFont="1" applyFill="1" applyBorder="1" applyAlignment="1" applyProtection="1">
      <alignment horizontal="center"/>
      <protection locked="0"/>
    </xf>
    <xf numFmtId="0" fontId="21" fillId="4" borderId="0" xfId="0" applyFont="1" applyFill="1"/>
    <xf numFmtId="0" fontId="21" fillId="4" borderId="0" xfId="0" applyFont="1" applyFill="1" applyAlignment="1">
      <alignment horizontal="center"/>
    </xf>
    <xf numFmtId="0" fontId="21" fillId="4" borderId="0" xfId="0" applyFont="1" applyFill="1" applyAlignment="1" applyProtection="1">
      <alignment horizontal="center"/>
      <protection locked="0"/>
    </xf>
    <xf numFmtId="0" fontId="33" fillId="4" borderId="0" xfId="0" applyFont="1" applyFill="1"/>
    <xf numFmtId="0" fontId="33" fillId="16" borderId="0" xfId="0" applyFont="1" applyFill="1" applyProtection="1">
      <protection locked="0"/>
    </xf>
    <xf numFmtId="0" fontId="21" fillId="16" borderId="0" xfId="0" applyFont="1" applyFill="1" applyProtection="1">
      <protection locked="0"/>
    </xf>
    <xf numFmtId="165" fontId="21" fillId="16" borderId="0" xfId="2" applyNumberFormat="1" applyFont="1" applyFill="1" applyBorder="1" applyAlignment="1" applyProtection="1"/>
    <xf numFmtId="165" fontId="21" fillId="16" borderId="0" xfId="0" applyNumberFormat="1" applyFont="1" applyFill="1"/>
    <xf numFmtId="0" fontId="32" fillId="2" borderId="0" xfId="0" applyFont="1" applyFill="1" applyProtection="1">
      <protection locked="0"/>
    </xf>
    <xf numFmtId="165" fontId="21" fillId="2" borderId="0" xfId="2" applyNumberFormat="1" applyFont="1" applyFill="1" applyBorder="1" applyAlignment="1" applyProtection="1">
      <protection locked="0"/>
    </xf>
    <xf numFmtId="165" fontId="21" fillId="2" borderId="0" xfId="2" applyNumberFormat="1" applyFont="1" applyFill="1" applyBorder="1" applyProtection="1"/>
    <xf numFmtId="44" fontId="21" fillId="4" borderId="0" xfId="2" applyFont="1" applyFill="1" applyBorder="1" applyAlignment="1" applyProtection="1">
      <protection locked="0"/>
    </xf>
    <xf numFmtId="0" fontId="32" fillId="15" borderId="0" xfId="0" applyFont="1" applyFill="1" applyProtection="1">
      <protection locked="0"/>
    </xf>
    <xf numFmtId="0" fontId="32" fillId="0" borderId="0" xfId="0" applyFont="1" applyProtection="1">
      <protection locked="0"/>
    </xf>
    <xf numFmtId="0" fontId="21" fillId="4" borderId="0" xfId="0" applyFont="1" applyFill="1" applyAlignment="1" applyProtection="1">
      <alignment horizontal="right"/>
      <protection locked="0"/>
    </xf>
    <xf numFmtId="0" fontId="21" fillId="4" borderId="0" xfId="0" quotePrefix="1" applyFont="1" applyFill="1" applyProtection="1">
      <protection locked="0"/>
    </xf>
    <xf numFmtId="0" fontId="21" fillId="4" borderId="0" xfId="0" applyFont="1" applyFill="1" applyAlignment="1">
      <alignment horizontal="left" vertical="center" wrapText="1"/>
    </xf>
    <xf numFmtId="0" fontId="21" fillId="12" borderId="0" xfId="0" applyFont="1" applyFill="1" applyProtection="1">
      <protection locked="0"/>
    </xf>
    <xf numFmtId="0" fontId="32" fillId="12" borderId="0" xfId="0" applyFont="1" applyFill="1" applyProtection="1">
      <protection locked="0"/>
    </xf>
    <xf numFmtId="165" fontId="21" fillId="12" borderId="0" xfId="2" applyNumberFormat="1" applyFont="1" applyFill="1" applyBorder="1" applyAlignment="1" applyProtection="1">
      <protection locked="0"/>
    </xf>
    <xf numFmtId="165" fontId="21" fillId="12" borderId="0" xfId="2" applyNumberFormat="1" applyFont="1" applyFill="1" applyBorder="1" applyProtection="1"/>
    <xf numFmtId="0" fontId="32" fillId="12" borderId="6" xfId="0" applyFont="1" applyFill="1" applyBorder="1" applyProtection="1">
      <protection locked="0"/>
    </xf>
    <xf numFmtId="9" fontId="32" fillId="12" borderId="0" xfId="4" applyFont="1" applyFill="1" applyBorder="1" applyAlignment="1" applyProtection="1">
      <alignment horizontal="right"/>
      <protection locked="0"/>
    </xf>
    <xf numFmtId="9" fontId="32" fillId="12" borderId="0" xfId="4" applyFont="1" applyFill="1" applyBorder="1" applyProtection="1">
      <protection locked="0"/>
    </xf>
    <xf numFmtId="0" fontId="32" fillId="4" borderId="0" xfId="0" applyFont="1" applyFill="1" applyProtection="1">
      <protection locked="0"/>
    </xf>
    <xf numFmtId="165" fontId="33" fillId="3" borderId="0" xfId="2" applyNumberFormat="1" applyFont="1" applyFill="1" applyBorder="1" applyProtection="1"/>
    <xf numFmtId="165" fontId="33" fillId="4" borderId="0" xfId="2" applyNumberFormat="1" applyFont="1" applyFill="1" applyBorder="1" applyAlignment="1" applyProtection="1"/>
    <xf numFmtId="0" fontId="34" fillId="15" borderId="0" xfId="0" applyFont="1" applyFill="1" applyProtection="1">
      <protection locked="0"/>
    </xf>
    <xf numFmtId="0" fontId="34" fillId="0" borderId="0" xfId="0" applyFont="1" applyProtection="1">
      <protection locked="0"/>
    </xf>
    <xf numFmtId="164" fontId="21" fillId="4" borderId="0" xfId="0" applyNumberFormat="1" applyFont="1" applyFill="1"/>
    <xf numFmtId="0" fontId="21" fillId="31" borderId="0" xfId="0" applyFont="1" applyFill="1" applyProtection="1">
      <protection locked="0"/>
    </xf>
    <xf numFmtId="165" fontId="21" fillId="31" borderId="0" xfId="2" applyNumberFormat="1" applyFont="1" applyFill="1" applyBorder="1" applyAlignment="1" applyProtection="1"/>
    <xf numFmtId="165" fontId="21" fillId="31" borderId="0" xfId="2" applyNumberFormat="1" applyFont="1" applyFill="1" applyBorder="1" applyProtection="1"/>
    <xf numFmtId="166" fontId="21" fillId="3" borderId="0" xfId="0" applyNumberFormat="1" applyFont="1" applyFill="1" applyProtection="1">
      <protection locked="0"/>
    </xf>
    <xf numFmtId="9" fontId="21" fillId="3" borderId="0" xfId="0" applyNumberFormat="1" applyFont="1" applyFill="1" applyProtection="1">
      <protection locked="0"/>
    </xf>
    <xf numFmtId="165" fontId="21" fillId="3" borderId="1" xfId="2" applyNumberFormat="1" applyFont="1" applyFill="1" applyBorder="1" applyAlignment="1" applyProtection="1"/>
    <xf numFmtId="0" fontId="33" fillId="3" borderId="3" xfId="0" applyFont="1" applyFill="1" applyBorder="1" applyProtection="1">
      <protection locked="0"/>
    </xf>
    <xf numFmtId="0" fontId="21" fillId="3" borderId="3" xfId="0" applyFont="1" applyFill="1" applyBorder="1" applyProtection="1">
      <protection locked="0"/>
    </xf>
    <xf numFmtId="165" fontId="33" fillId="3" borderId="3" xfId="2" applyNumberFormat="1" applyFont="1" applyFill="1" applyBorder="1" applyAlignment="1" applyProtection="1"/>
    <xf numFmtId="165" fontId="33" fillId="3" borderId="3" xfId="2" applyNumberFormat="1" applyFont="1" applyFill="1" applyBorder="1" applyProtection="1"/>
    <xf numFmtId="165" fontId="21" fillId="4" borderId="0" xfId="2" applyNumberFormat="1" applyFont="1" applyFill="1" applyProtection="1">
      <protection locked="0"/>
    </xf>
    <xf numFmtId="165" fontId="21" fillId="15" borderId="0" xfId="2" applyNumberFormat="1" applyFont="1" applyFill="1" applyProtection="1">
      <protection locked="0"/>
    </xf>
    <xf numFmtId="0" fontId="33" fillId="17" borderId="3" xfId="0" quotePrefix="1" applyFont="1" applyFill="1" applyBorder="1" applyProtection="1">
      <protection locked="0"/>
    </xf>
    <xf numFmtId="0" fontId="33" fillId="17" borderId="3" xfId="0" applyFont="1" applyFill="1" applyBorder="1" applyProtection="1">
      <protection locked="0"/>
    </xf>
    <xf numFmtId="0" fontId="21" fillId="17" borderId="3" xfId="0" applyFont="1" applyFill="1" applyBorder="1" applyProtection="1">
      <protection locked="0"/>
    </xf>
    <xf numFmtId="10" fontId="33" fillId="17" borderId="3" xfId="4" applyNumberFormat="1" applyFont="1" applyFill="1" applyBorder="1" applyAlignment="1" applyProtection="1"/>
    <xf numFmtId="9" fontId="33" fillId="17" borderId="3" xfId="4" applyFont="1" applyFill="1" applyBorder="1" applyAlignment="1" applyProtection="1"/>
    <xf numFmtId="9" fontId="21" fillId="17" borderId="3" xfId="4" applyFont="1" applyFill="1" applyBorder="1" applyProtection="1">
      <protection locked="0"/>
    </xf>
    <xf numFmtId="165" fontId="33" fillId="17" borderId="3" xfId="2" applyNumberFormat="1" applyFont="1" applyFill="1" applyBorder="1" applyAlignment="1" applyProtection="1"/>
    <xf numFmtId="165" fontId="21" fillId="4" borderId="0" xfId="0" applyNumberFormat="1" applyFont="1" applyFill="1" applyProtection="1">
      <protection locked="0"/>
    </xf>
    <xf numFmtId="165" fontId="21" fillId="29" borderId="0" xfId="0" applyNumberFormat="1" applyFont="1" applyFill="1" applyProtection="1">
      <protection locked="0"/>
    </xf>
    <xf numFmtId="165" fontId="21" fillId="29" borderId="0" xfId="2" applyNumberFormat="1" applyFont="1" applyFill="1" applyBorder="1" applyAlignment="1" applyProtection="1"/>
    <xf numFmtId="165" fontId="21" fillId="15" borderId="0" xfId="0" applyNumberFormat="1" applyFont="1" applyFill="1" applyProtection="1">
      <protection locked="0"/>
    </xf>
    <xf numFmtId="0" fontId="33" fillId="4" borderId="0" xfId="0" applyFont="1" applyFill="1" applyAlignment="1">
      <alignment horizontal="right"/>
    </xf>
    <xf numFmtId="49" fontId="21" fillId="4" borderId="0" xfId="0" applyNumberFormat="1" applyFont="1" applyFill="1" applyProtection="1">
      <protection locked="0"/>
    </xf>
    <xf numFmtId="165" fontId="21" fillId="0" borderId="0" xfId="2" applyNumberFormat="1" applyFont="1" applyProtection="1">
      <protection locked="0"/>
    </xf>
    <xf numFmtId="0" fontId="33" fillId="23" borderId="6" xfId="0" applyFont="1" applyFill="1" applyBorder="1" applyAlignment="1">
      <alignment horizontal="center"/>
    </xf>
    <xf numFmtId="165" fontId="21" fillId="4" borderId="13" xfId="2" applyNumberFormat="1" applyFont="1" applyFill="1" applyBorder="1"/>
    <xf numFmtId="165" fontId="21" fillId="4" borderId="14" xfId="2" applyNumberFormat="1" applyFont="1" applyFill="1" applyBorder="1"/>
    <xf numFmtId="165" fontId="21" fillId="4" borderId="14" xfId="2" applyNumberFormat="1" applyFont="1" applyFill="1" applyBorder="1" applyAlignment="1">
      <alignment horizontal="right"/>
    </xf>
    <xf numFmtId="0" fontId="33" fillId="14" borderId="8" xfId="0" applyFont="1" applyFill="1" applyBorder="1" applyAlignment="1">
      <alignment horizontal="right"/>
    </xf>
    <xf numFmtId="0" fontId="21" fillId="14" borderId="0" xfId="0" applyFont="1" applyFill="1" applyProtection="1">
      <protection locked="0"/>
    </xf>
    <xf numFmtId="165" fontId="33" fillId="14" borderId="6" xfId="2" applyNumberFormat="1" applyFont="1" applyFill="1" applyBorder="1"/>
    <xf numFmtId="0" fontId="21" fillId="3" borderId="8" xfId="0" applyFont="1" applyFill="1" applyBorder="1" applyAlignment="1" applyProtection="1">
      <alignment horizontal="center"/>
      <protection locked="0"/>
    </xf>
    <xf numFmtId="0" fontId="21" fillId="3" borderId="10" xfId="0" applyFont="1" applyFill="1" applyBorder="1" applyAlignment="1" applyProtection="1">
      <alignment horizontal="center"/>
      <protection locked="0"/>
    </xf>
    <xf numFmtId="0" fontId="21" fillId="3" borderId="9" xfId="0" applyFont="1" applyFill="1" applyBorder="1" applyAlignment="1" applyProtection="1">
      <alignment horizontal="center"/>
      <protection locked="0"/>
    </xf>
    <xf numFmtId="0" fontId="21" fillId="4" borderId="10" xfId="0" applyFont="1" applyFill="1" applyBorder="1" applyAlignment="1" applyProtection="1">
      <alignment horizontal="center"/>
      <protection locked="0"/>
    </xf>
    <xf numFmtId="165" fontId="21" fillId="0" borderId="2" xfId="2" applyNumberFormat="1" applyFont="1" applyFill="1" applyBorder="1" applyAlignment="1" applyProtection="1">
      <alignment horizontal="left" wrapText="1"/>
      <protection locked="0"/>
    </xf>
    <xf numFmtId="165" fontId="21" fillId="3" borderId="6" xfId="2" applyNumberFormat="1" applyFont="1" applyFill="1" applyBorder="1" applyAlignment="1" applyProtection="1">
      <alignment horizontal="left" wrapText="1"/>
      <protection locked="0"/>
    </xf>
    <xf numFmtId="0" fontId="18" fillId="5" borderId="0" xfId="0" applyFont="1" applyFill="1" applyAlignment="1" applyProtection="1">
      <alignment horizontal="center" wrapText="1"/>
      <protection locked="0"/>
    </xf>
    <xf numFmtId="0" fontId="18" fillId="5" borderId="2" xfId="0" applyFont="1" applyFill="1" applyBorder="1" applyAlignment="1" applyProtection="1">
      <alignment horizontal="center" wrapText="1"/>
      <protection locked="0"/>
    </xf>
    <xf numFmtId="0" fontId="35" fillId="0" borderId="20" xfId="0" applyFont="1" applyBorder="1" applyAlignment="1">
      <alignment horizontal="center" vertical="center" wrapText="1"/>
    </xf>
    <xf numFmtId="0" fontId="0" fillId="4" borderId="0" xfId="0" applyFill="1" applyAlignment="1" applyProtection="1">
      <alignment horizontal="center"/>
      <protection locked="0"/>
    </xf>
    <xf numFmtId="0" fontId="33" fillId="23" borderId="4" xfId="0" applyFont="1" applyFill="1" applyBorder="1" applyAlignment="1">
      <alignment horizontal="center"/>
    </xf>
    <xf numFmtId="0" fontId="33" fillId="23" borderId="0" xfId="0" applyFont="1" applyFill="1" applyAlignment="1">
      <alignment horizontal="center"/>
    </xf>
    <xf numFmtId="0" fontId="33" fillId="23" borderId="5" xfId="0" applyFont="1" applyFill="1" applyBorder="1" applyAlignment="1">
      <alignment horizontal="center"/>
    </xf>
    <xf numFmtId="0" fontId="29" fillId="18" borderId="0" xfId="0" applyFont="1" applyFill="1" applyAlignment="1">
      <alignment horizontal="center"/>
    </xf>
    <xf numFmtId="49" fontId="3" fillId="4" borderId="0" xfId="2" applyNumberFormat="1" applyFont="1" applyFill="1" applyBorder="1" applyAlignment="1" applyProtection="1">
      <alignment horizontal="center" wrapText="1"/>
      <protection locked="0"/>
    </xf>
    <xf numFmtId="49" fontId="3" fillId="4" borderId="2" xfId="2" applyNumberFormat="1" applyFont="1" applyFill="1" applyBorder="1" applyAlignment="1" applyProtection="1">
      <alignment horizontal="center" wrapText="1"/>
      <protection locked="0"/>
    </xf>
    <xf numFmtId="165" fontId="3" fillId="4" borderId="0" xfId="2" applyNumberFormat="1" applyFont="1" applyFill="1" applyBorder="1" applyAlignment="1" applyProtection="1">
      <alignment horizontal="center"/>
      <protection locked="0"/>
    </xf>
    <xf numFmtId="165" fontId="3" fillId="4" borderId="2" xfId="2" applyNumberFormat="1" applyFont="1" applyFill="1" applyBorder="1" applyAlignment="1" applyProtection="1">
      <alignment horizontal="center"/>
      <protection locked="0"/>
    </xf>
    <xf numFmtId="0" fontId="7" fillId="4" borderId="2" xfId="0" applyFont="1" applyFill="1" applyBorder="1" applyAlignment="1" applyProtection="1">
      <alignment horizontal="center"/>
      <protection locked="0"/>
    </xf>
    <xf numFmtId="165" fontId="3" fillId="4" borderId="10" xfId="2" applyNumberFormat="1" applyFont="1" applyFill="1" applyBorder="1" applyAlignment="1" applyProtection="1">
      <alignment horizontal="center"/>
      <protection locked="0"/>
    </xf>
    <xf numFmtId="0" fontId="7" fillId="4" borderId="10" xfId="0" applyFont="1" applyFill="1" applyBorder="1" applyAlignment="1" applyProtection="1">
      <alignment horizontal="center"/>
      <protection locked="0"/>
    </xf>
    <xf numFmtId="44" fontId="3" fillId="4" borderId="0" xfId="2" applyFont="1" applyFill="1" applyBorder="1" applyAlignment="1" applyProtection="1">
      <alignment horizontal="center"/>
      <protection locked="0"/>
    </xf>
    <xf numFmtId="0" fontId="10" fillId="23" borderId="4" xfId="0" applyFont="1" applyFill="1" applyBorder="1" applyAlignment="1">
      <alignment horizontal="center"/>
    </xf>
    <xf numFmtId="0" fontId="10" fillId="23" borderId="0" xfId="0" applyFont="1" applyFill="1" applyAlignment="1">
      <alignment horizontal="center"/>
    </xf>
    <xf numFmtId="0" fontId="10" fillId="23" borderId="5" xfId="0" applyFont="1" applyFill="1" applyBorder="1" applyAlignment="1">
      <alignment horizontal="center"/>
    </xf>
    <xf numFmtId="0" fontId="22" fillId="39" borderId="24" xfId="0" applyFont="1" applyFill="1" applyBorder="1" applyAlignment="1">
      <alignment horizontal="center" vertical="center"/>
    </xf>
    <xf numFmtId="0" fontId="22" fillId="39" borderId="25" xfId="0" applyFont="1" applyFill="1" applyBorder="1" applyAlignment="1">
      <alignment horizontal="center" vertical="center"/>
    </xf>
    <xf numFmtId="0" fontId="22" fillId="40" borderId="24" xfId="0" applyFont="1" applyFill="1" applyBorder="1" applyAlignment="1">
      <alignment horizontal="center" vertical="center"/>
    </xf>
    <xf numFmtId="0" fontId="22" fillId="40" borderId="25" xfId="0" applyFont="1" applyFill="1" applyBorder="1" applyAlignment="1">
      <alignment horizontal="center" vertical="center"/>
    </xf>
    <xf numFmtId="0" fontId="30" fillId="4" borderId="0" xfId="0" applyFont="1" applyFill="1" applyAlignment="1">
      <alignment horizontal="center"/>
    </xf>
    <xf numFmtId="0" fontId="22" fillId="4" borderId="18" xfId="0" applyFont="1" applyFill="1" applyBorder="1" applyAlignment="1">
      <alignment horizontal="center" vertical="center"/>
    </xf>
    <xf numFmtId="0" fontId="22" fillId="4" borderId="19" xfId="0" applyFont="1" applyFill="1" applyBorder="1" applyAlignment="1">
      <alignment horizontal="center" vertical="center"/>
    </xf>
    <xf numFmtId="0" fontId="23" fillId="32" borderId="26" xfId="0" applyFont="1" applyFill="1" applyBorder="1" applyAlignment="1">
      <alignment horizontal="center" vertical="center"/>
    </xf>
    <xf numFmtId="0" fontId="23" fillId="32" borderId="27" xfId="0" applyFont="1" applyFill="1" applyBorder="1" applyAlignment="1">
      <alignment horizontal="center" vertical="center"/>
    </xf>
    <xf numFmtId="0" fontId="22" fillId="41" borderId="28" xfId="0" applyFont="1" applyFill="1" applyBorder="1" applyAlignment="1">
      <alignment horizontal="center" vertical="center"/>
    </xf>
    <xf numFmtId="0" fontId="22" fillId="41" borderId="29" xfId="0" applyFont="1" applyFill="1" applyBorder="1" applyAlignment="1">
      <alignment horizontal="center" vertical="center"/>
    </xf>
    <xf numFmtId="0" fontId="22" fillId="42" borderId="24" xfId="0" applyFont="1" applyFill="1" applyBorder="1" applyAlignment="1">
      <alignment horizontal="center" vertical="center"/>
    </xf>
    <xf numFmtId="0" fontId="22" fillId="42" borderId="25" xfId="0" applyFont="1" applyFill="1" applyBorder="1" applyAlignment="1">
      <alignment horizontal="center" vertical="center"/>
    </xf>
    <xf numFmtId="0" fontId="22" fillId="43" borderId="24" xfId="0" applyFont="1" applyFill="1" applyBorder="1" applyAlignment="1">
      <alignment horizontal="center" vertical="center"/>
    </xf>
    <xf numFmtId="0" fontId="22" fillId="43" borderId="25" xfId="0" applyFont="1" applyFill="1" applyBorder="1" applyAlignment="1">
      <alignment horizontal="center" vertical="center"/>
    </xf>
    <xf numFmtId="0" fontId="7" fillId="26" borderId="2" xfId="0" applyFont="1" applyFill="1" applyBorder="1" applyAlignment="1" applyProtection="1">
      <alignment horizontal="center"/>
      <protection locked="0"/>
    </xf>
    <xf numFmtId="49" fontId="3" fillId="4" borderId="10" xfId="2" applyNumberFormat="1" applyFont="1" applyFill="1" applyBorder="1" applyAlignment="1" applyProtection="1">
      <alignment horizontal="center"/>
      <protection locked="0"/>
    </xf>
    <xf numFmtId="0" fontId="10" fillId="19" borderId="0" xfId="0" applyFont="1" applyFill="1" applyAlignment="1" applyProtection="1">
      <alignment horizontal="center"/>
      <protection locked="0"/>
    </xf>
    <xf numFmtId="0" fontId="2" fillId="4" borderId="0" xfId="0" applyFont="1" applyFill="1" applyAlignment="1">
      <alignment horizontal="left" wrapText="1"/>
    </xf>
    <xf numFmtId="0" fontId="10" fillId="4" borderId="0" xfId="0" applyFont="1" applyFill="1" applyAlignment="1" applyProtection="1">
      <alignment horizontal="center"/>
      <protection locked="0"/>
    </xf>
    <xf numFmtId="0" fontId="10" fillId="19" borderId="4" xfId="0" applyFont="1" applyFill="1" applyBorder="1" applyAlignment="1" applyProtection="1">
      <alignment horizontal="center"/>
      <protection locked="0"/>
    </xf>
    <xf numFmtId="0" fontId="10" fillId="19" borderId="5" xfId="0" applyFont="1" applyFill="1" applyBorder="1" applyAlignment="1" applyProtection="1">
      <alignment horizontal="center"/>
      <protection locked="0"/>
    </xf>
    <xf numFmtId="0" fontId="2" fillId="4" borderId="2" xfId="0" applyFont="1" applyFill="1" applyBorder="1" applyAlignment="1">
      <alignment horizontal="center" wrapText="1"/>
    </xf>
    <xf numFmtId="0" fontId="10" fillId="19" borderId="15" xfId="0" applyFont="1" applyFill="1" applyBorder="1" applyAlignment="1" applyProtection="1">
      <alignment horizontal="center"/>
      <protection locked="0"/>
    </xf>
    <xf numFmtId="0" fontId="10" fillId="19" borderId="7" xfId="0" applyFont="1" applyFill="1" applyBorder="1" applyAlignment="1" applyProtection="1">
      <alignment horizontal="center"/>
      <protection locked="0"/>
    </xf>
    <xf numFmtId="0" fontId="10" fillId="19" borderId="16" xfId="0" applyFont="1" applyFill="1" applyBorder="1" applyAlignment="1" applyProtection="1">
      <alignment horizontal="center"/>
      <protection locked="0"/>
    </xf>
    <xf numFmtId="44" fontId="3" fillId="4" borderId="0" xfId="2" applyFont="1" applyFill="1" applyBorder="1" applyAlignment="1" applyProtection="1">
      <protection locked="0"/>
    </xf>
    <xf numFmtId="165" fontId="3" fillId="4" borderId="0" xfId="2" applyNumberFormat="1" applyFont="1" applyFill="1" applyBorder="1" applyAlignment="1" applyProtection="1">
      <protection locked="0"/>
    </xf>
    <xf numFmtId="0" fontId="0" fillId="2" borderId="0" xfId="0" applyFill="1" applyAlignment="1">
      <alignment horizontal="center"/>
    </xf>
    <xf numFmtId="165" fontId="31" fillId="4" borderId="0" xfId="2" applyNumberFormat="1" applyFont="1" applyFill="1" applyBorder="1" applyAlignment="1" applyProtection="1">
      <protection locked="0"/>
    </xf>
    <xf numFmtId="0" fontId="2" fillId="4" borderId="4" xfId="0" applyFont="1" applyFill="1" applyBorder="1" applyAlignment="1">
      <alignment horizontal="left" wrapText="1"/>
    </xf>
    <xf numFmtId="0" fontId="9" fillId="4" borderId="4" xfId="0" applyFont="1" applyFill="1" applyBorder="1" applyAlignment="1">
      <alignment horizontal="left"/>
    </xf>
    <xf numFmtId="0" fontId="9" fillId="4" borderId="0" xfId="0" applyFont="1" applyFill="1" applyAlignment="1">
      <alignment horizontal="left"/>
    </xf>
    <xf numFmtId="0" fontId="2" fillId="4" borderId="2" xfId="0" applyFont="1" applyFill="1" applyBorder="1" applyAlignment="1">
      <alignment horizontal="left" wrapText="1"/>
    </xf>
    <xf numFmtId="44" fontId="3" fillId="4" borderId="0" xfId="2" applyFont="1" applyFill="1" applyBorder="1" applyAlignment="1">
      <alignment horizontal="center"/>
    </xf>
    <xf numFmtId="44" fontId="3" fillId="4" borderId="0" xfId="2" applyFont="1" applyFill="1" applyBorder="1" applyAlignment="1" applyProtection="1">
      <alignment horizontal="center"/>
    </xf>
    <xf numFmtId="44" fontId="3" fillId="44" borderId="0" xfId="2" applyFont="1" applyFill="1" applyBorder="1" applyAlignment="1" applyProtection="1">
      <alignment horizontal="left"/>
    </xf>
  </cellXfs>
  <cellStyles count="9">
    <cellStyle name="Comma" xfId="1" builtinId="3"/>
    <cellStyle name="Currency" xfId="2" builtinId="4"/>
    <cellStyle name="Hyperlink" xfId="3" builtinId="8"/>
    <cellStyle name="Normal" xfId="0" builtinId="0"/>
    <cellStyle name="Percent" xfId="4" builtinId="5"/>
    <cellStyle name="PSChar" xfId="5" xr:uid="{BE0FB9FE-9B6C-482F-9A98-FDD6D24A0263}"/>
    <cellStyle name="PSDate" xfId="6" xr:uid="{467D0E0D-25CD-4F4C-9E98-DEA8F239ECDA}"/>
    <cellStyle name="PSDec" xfId="7" xr:uid="{5C8FFB4B-C6E9-4F7B-BA1E-5532001DE18E}"/>
    <cellStyle name="PSHeading" xfId="8" xr:uid="{5540B529-FDD6-4B8C-8838-7036E529477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6</xdr:col>
      <xdr:colOff>9525</xdr:colOff>
      <xdr:row>33</xdr:row>
      <xdr:rowOff>0</xdr:rowOff>
    </xdr:to>
    <xdr:pic>
      <xdr:nvPicPr>
        <xdr:cNvPr id="28703" name="Picture 2">
          <a:extLst>
            <a:ext uri="{FF2B5EF4-FFF2-40B4-BE49-F238E27FC236}">
              <a16:creationId xmlns:a16="http://schemas.microsoft.com/office/drawing/2014/main" id="{0398B890-D71C-DC10-0754-1D940EDF4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0"/>
          <a:ext cx="3609975" cy="511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409575</xdr:colOff>
      <xdr:row>1</xdr:row>
      <xdr:rowOff>142875</xdr:rowOff>
    </xdr:from>
    <xdr:to>
      <xdr:col>16</xdr:col>
      <xdr:colOff>495300</xdr:colOff>
      <xdr:row>16</xdr:row>
      <xdr:rowOff>9525</xdr:rowOff>
    </xdr:to>
    <xdr:pic>
      <xdr:nvPicPr>
        <xdr:cNvPr id="28704" name="Picture 3">
          <a:extLst>
            <a:ext uri="{FF2B5EF4-FFF2-40B4-BE49-F238E27FC236}">
              <a16:creationId xmlns:a16="http://schemas.microsoft.com/office/drawing/2014/main" id="{C5785203-FC21-3AA2-3843-9E3206D48B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10025" y="304800"/>
          <a:ext cx="6181725"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071C-C79C-4058-BF6C-327B634A08B8}">
  <sheetPr>
    <pageSetUpPr fitToPage="1"/>
  </sheetPr>
  <dimension ref="A1:AG123"/>
  <sheetViews>
    <sheetView defaultGridColor="0" topLeftCell="A23" colorId="55" zoomScaleNormal="100" zoomScalePageLayoutView="50" workbookViewId="0">
      <selection activeCell="C37" sqref="C37:C42"/>
    </sheetView>
  </sheetViews>
  <sheetFormatPr defaultColWidth="9.21875" defaultRowHeight="13.2" outlineLevelRow="2" x14ac:dyDescent="0.25"/>
  <cols>
    <col min="1" max="1" width="20.21875" style="1" customWidth="1"/>
    <col min="2" max="2" width="7" style="1" customWidth="1"/>
    <col min="3" max="3" width="7.5546875" style="1" customWidth="1"/>
    <col min="4" max="6" width="5.5546875" style="1" customWidth="1"/>
    <col min="7" max="10" width="16.77734375" style="1" customWidth="1"/>
    <col min="11" max="12" width="16.77734375" style="2" customWidth="1"/>
    <col min="13" max="13" width="5.5546875" style="2" customWidth="1"/>
    <col min="14" max="14" width="9.21875" style="105"/>
    <col min="15" max="15" width="20.5546875" style="105" hidden="1" customWidth="1"/>
    <col min="16" max="17" width="7" style="105" hidden="1" customWidth="1"/>
    <col min="18" max="20" width="7" style="1" hidden="1" customWidth="1"/>
    <col min="21" max="26" width="16.77734375" style="1" hidden="1" customWidth="1"/>
    <col min="27" max="27" width="9.21875" style="1" hidden="1" customWidth="1"/>
    <col min="28" max="30" width="10.77734375" style="1" hidden="1" customWidth="1"/>
    <col min="31" max="16384" width="9.21875" style="1"/>
  </cols>
  <sheetData>
    <row r="1" spans="1:31" ht="3.75" customHeight="1" x14ac:dyDescent="0.25">
      <c r="A1" s="31"/>
      <c r="B1" s="31"/>
      <c r="C1" s="31"/>
      <c r="D1" s="31"/>
      <c r="E1" s="31"/>
      <c r="F1" s="31"/>
      <c r="G1" s="31"/>
      <c r="H1" s="31"/>
      <c r="I1" s="31"/>
      <c r="J1" s="31"/>
      <c r="K1" s="374"/>
      <c r="L1" s="374"/>
      <c r="M1" s="374"/>
    </row>
    <row r="2" spans="1:31" ht="13.8" x14ac:dyDescent="0.25">
      <c r="A2" s="122" t="s">
        <v>0</v>
      </c>
      <c r="B2" s="101"/>
      <c r="C2" s="101"/>
      <c r="D2" s="101"/>
      <c r="E2" s="101"/>
      <c r="F2" s="101"/>
      <c r="G2" s="101"/>
      <c r="H2" s="101"/>
      <c r="I2" s="101"/>
      <c r="J2" s="101"/>
      <c r="K2" s="375"/>
      <c r="L2" s="375"/>
      <c r="M2" s="323"/>
      <c r="O2" s="122" t="s">
        <v>1</v>
      </c>
      <c r="P2" s="101"/>
      <c r="Q2" s="101"/>
      <c r="R2" s="101"/>
      <c r="S2" s="101"/>
      <c r="T2" s="101"/>
      <c r="U2" s="101"/>
      <c r="V2" s="101"/>
      <c r="W2" s="101"/>
      <c r="X2" s="101"/>
      <c r="Y2" s="375"/>
      <c r="Z2" s="375"/>
      <c r="AA2" s="147"/>
      <c r="AB2" s="375"/>
      <c r="AC2" s="375"/>
      <c r="AD2" s="375"/>
    </row>
    <row r="3" spans="1:31" ht="21.75" customHeight="1" x14ac:dyDescent="0.25">
      <c r="A3" s="31"/>
      <c r="B3" s="31"/>
      <c r="C3" s="31"/>
      <c r="D3" s="31"/>
      <c r="E3" s="31"/>
      <c r="F3" s="31"/>
      <c r="G3" s="114" t="s">
        <v>2</v>
      </c>
      <c r="H3" s="114" t="s">
        <v>3</v>
      </c>
      <c r="I3" s="115" t="s">
        <v>4</v>
      </c>
      <c r="J3" s="597" t="e">
        <f>+'PI Budget'!F4:R5</f>
        <v>#VALUE!</v>
      </c>
      <c r="K3" s="597"/>
      <c r="L3" s="597"/>
      <c r="M3" s="163"/>
      <c r="O3" s="31"/>
      <c r="P3" s="31"/>
      <c r="Q3" s="31"/>
      <c r="R3" s="31"/>
      <c r="S3" s="31"/>
      <c r="T3" s="31"/>
      <c r="U3" s="114" t="s">
        <v>3</v>
      </c>
      <c r="V3" s="114" t="s">
        <v>5</v>
      </c>
      <c r="W3" s="115" t="s">
        <v>4</v>
      </c>
      <c r="X3" s="599"/>
      <c r="Y3" s="599"/>
      <c r="Z3" s="599"/>
      <c r="AA3" s="128"/>
      <c r="AB3" s="170"/>
      <c r="AC3" s="170"/>
      <c r="AD3" s="170"/>
    </row>
    <row r="4" spans="1:31" ht="13.8" x14ac:dyDescent="0.25">
      <c r="A4" s="11" t="s">
        <v>6</v>
      </c>
      <c r="B4" s="601">
        <f>+'PI Budget'!B5:E5</f>
        <v>0</v>
      </c>
      <c r="C4" s="601"/>
      <c r="D4" s="601"/>
      <c r="E4" s="601"/>
      <c r="F4" s="182"/>
      <c r="G4" s="334"/>
      <c r="H4" s="334"/>
      <c r="I4" s="115"/>
      <c r="J4" s="598"/>
      <c r="K4" s="598"/>
      <c r="L4" s="598"/>
      <c r="M4" s="163"/>
      <c r="O4" s="11" t="s">
        <v>6</v>
      </c>
      <c r="P4" s="601"/>
      <c r="Q4" s="601"/>
      <c r="R4" s="601"/>
      <c r="S4" s="601"/>
      <c r="T4" s="182"/>
      <c r="U4" s="172"/>
      <c r="V4" s="173"/>
      <c r="W4" s="115"/>
      <c r="X4" s="600"/>
      <c r="Y4" s="600"/>
      <c r="Z4" s="600"/>
      <c r="AA4" s="128"/>
      <c r="AB4" s="170"/>
      <c r="AC4" s="170"/>
      <c r="AD4" s="170"/>
    </row>
    <row r="5" spans="1:31" ht="13.8" x14ac:dyDescent="0.25">
      <c r="A5" s="11" t="s">
        <v>7</v>
      </c>
      <c r="B5" s="601">
        <f>+'PI Budget'!B6:E6</f>
        <v>0</v>
      </c>
      <c r="C5" s="601"/>
      <c r="D5" s="601"/>
      <c r="E5" s="601"/>
      <c r="F5" s="182"/>
      <c r="G5" s="334"/>
      <c r="H5" s="334"/>
      <c r="I5" s="115" t="s">
        <v>8</v>
      </c>
      <c r="J5" s="602"/>
      <c r="K5" s="602"/>
      <c r="L5" s="602"/>
      <c r="M5" s="163"/>
      <c r="O5" s="11" t="s">
        <v>7</v>
      </c>
      <c r="P5" s="603"/>
      <c r="Q5" s="603"/>
      <c r="R5" s="603"/>
      <c r="S5" s="603"/>
      <c r="T5" s="182"/>
      <c r="U5" s="172"/>
      <c r="V5" s="173"/>
      <c r="W5" s="115" t="s">
        <v>8</v>
      </c>
      <c r="X5" s="602"/>
      <c r="Y5" s="602"/>
      <c r="Z5" s="602"/>
      <c r="AA5" s="128"/>
      <c r="AB5" s="171"/>
      <c r="AC5" s="171"/>
      <c r="AD5" s="171"/>
    </row>
    <row r="6" spans="1:31" ht="13.8" x14ac:dyDescent="0.25">
      <c r="A6" s="11" t="s">
        <v>9</v>
      </c>
      <c r="B6" s="601">
        <f>+'PI Budget'!B7:E7</f>
        <v>0</v>
      </c>
      <c r="C6" s="601"/>
      <c r="D6" s="601"/>
      <c r="E6" s="601"/>
      <c r="F6" s="182"/>
      <c r="G6" s="334"/>
      <c r="H6" s="334"/>
      <c r="I6" s="115" t="s">
        <v>10</v>
      </c>
      <c r="J6" s="331" t="e">
        <f>+'PI Budget'!#REF!</f>
        <v>#REF!</v>
      </c>
      <c r="K6" s="169" t="s">
        <v>11</v>
      </c>
      <c r="L6" s="331">
        <f>+'PI Budget'!R7</f>
        <v>0</v>
      </c>
      <c r="M6" s="163"/>
      <c r="O6" s="11"/>
      <c r="P6" s="280"/>
      <c r="Q6" s="280"/>
      <c r="R6" s="280"/>
      <c r="S6" s="280"/>
      <c r="T6" s="182"/>
      <c r="U6" s="172"/>
      <c r="V6" s="173"/>
      <c r="W6" s="115"/>
      <c r="X6" s="376"/>
      <c r="Y6" s="125"/>
      <c r="Z6" s="376"/>
      <c r="AA6" s="128"/>
      <c r="AB6" s="171"/>
      <c r="AC6" s="171"/>
      <c r="AD6" s="171"/>
    </row>
    <row r="7" spans="1:31" ht="13.8" x14ac:dyDescent="0.25">
      <c r="A7" s="11" t="s">
        <v>12</v>
      </c>
      <c r="B7" s="601">
        <f>+'PI Budget'!B8:E8</f>
        <v>0</v>
      </c>
      <c r="C7" s="601"/>
      <c r="D7" s="601"/>
      <c r="E7" s="601"/>
      <c r="F7" s="182"/>
      <c r="G7" s="334"/>
      <c r="H7" s="334"/>
      <c r="I7" s="115"/>
      <c r="J7" s="125"/>
      <c r="K7" s="125"/>
      <c r="L7" s="125"/>
      <c r="M7" s="163"/>
      <c r="O7" s="11"/>
      <c r="P7" s="280"/>
      <c r="Q7" s="280"/>
      <c r="R7" s="280"/>
      <c r="S7" s="280"/>
      <c r="T7" s="182"/>
      <c r="U7" s="172"/>
      <c r="V7" s="173"/>
      <c r="W7" s="115"/>
      <c r="X7" s="376"/>
      <c r="Y7" s="125"/>
      <c r="Z7" s="376"/>
      <c r="AA7" s="128"/>
      <c r="AB7" s="171"/>
      <c r="AC7" s="171"/>
      <c r="AD7" s="171"/>
    </row>
    <row r="8" spans="1:31" ht="13.8" x14ac:dyDescent="0.25">
      <c r="A8" s="11" t="s">
        <v>13</v>
      </c>
      <c r="B8" s="601">
        <f>+'PI Budget'!B9:E9</f>
        <v>0</v>
      </c>
      <c r="C8" s="601"/>
      <c r="D8" s="601"/>
      <c r="E8" s="601"/>
      <c r="F8" s="182"/>
      <c r="G8" s="334"/>
      <c r="H8" s="334"/>
      <c r="I8" s="115" t="s">
        <v>14</v>
      </c>
      <c r="J8" s="340"/>
      <c r="K8" s="337" t="s">
        <v>15</v>
      </c>
      <c r="L8" s="341"/>
      <c r="M8" s="163"/>
      <c r="O8" s="11"/>
      <c r="P8" s="280"/>
      <c r="Q8" s="280"/>
      <c r="R8" s="280"/>
      <c r="S8" s="280"/>
      <c r="T8" s="182"/>
      <c r="U8" s="172"/>
      <c r="V8" s="173"/>
      <c r="W8" s="115"/>
      <c r="X8" s="376"/>
      <c r="Y8" s="125"/>
      <c r="Z8" s="376"/>
      <c r="AA8" s="128"/>
      <c r="AB8" s="171"/>
      <c r="AC8" s="171"/>
      <c r="AD8" s="171"/>
    </row>
    <row r="9" spans="1:31" ht="13.8" x14ac:dyDescent="0.25">
      <c r="A9" s="11" t="s">
        <v>16</v>
      </c>
      <c r="B9" s="601">
        <f>+'PI Budget'!B10:E10</f>
        <v>0</v>
      </c>
      <c r="C9" s="601"/>
      <c r="D9" s="601"/>
      <c r="E9" s="601"/>
      <c r="F9" s="182"/>
      <c r="G9" s="334"/>
      <c r="H9" s="334"/>
      <c r="I9" s="115" t="s">
        <v>17</v>
      </c>
      <c r="J9" s="342"/>
      <c r="K9" s="168"/>
      <c r="L9" s="338"/>
      <c r="M9" s="163"/>
      <c r="O9" s="11" t="s">
        <v>9</v>
      </c>
      <c r="P9" s="603"/>
      <c r="Q9" s="603"/>
      <c r="R9" s="603"/>
      <c r="S9" s="603"/>
      <c r="T9" s="182"/>
      <c r="U9" s="172"/>
      <c r="V9" s="173"/>
      <c r="W9" s="115" t="s">
        <v>10</v>
      </c>
      <c r="X9" s="168"/>
      <c r="Y9" s="169"/>
      <c r="Z9" s="168"/>
      <c r="AA9" s="128"/>
      <c r="AB9" s="169"/>
      <c r="AC9" s="169"/>
      <c r="AD9" s="169"/>
    </row>
    <row r="10" spans="1:31" ht="6.75" customHeight="1" x14ac:dyDescent="0.25">
      <c r="A10" s="11"/>
      <c r="B10" s="100"/>
      <c r="C10" s="100"/>
      <c r="D10" s="100"/>
      <c r="E10" s="100"/>
      <c r="F10" s="100"/>
      <c r="G10" s="100"/>
      <c r="H10" s="100"/>
      <c r="I10" s="100"/>
      <c r="J10" s="100"/>
      <c r="K10" s="100"/>
      <c r="L10" s="32"/>
      <c r="M10" s="163"/>
      <c r="O10" s="11"/>
      <c r="P10" s="100"/>
      <c r="Q10" s="100"/>
      <c r="R10" s="100"/>
      <c r="S10" s="100"/>
      <c r="T10" s="100"/>
      <c r="U10" s="100"/>
      <c r="V10" s="100"/>
      <c r="W10" s="100"/>
      <c r="X10" s="100"/>
      <c r="Y10" s="100"/>
      <c r="Z10" s="32"/>
      <c r="AA10" s="128"/>
      <c r="AB10" s="32"/>
      <c r="AC10" s="221"/>
      <c r="AD10" s="221"/>
    </row>
    <row r="11" spans="1:31" ht="13.8" x14ac:dyDescent="0.25">
      <c r="A11" s="116" t="s">
        <v>18</v>
      </c>
      <c r="B11" s="102"/>
      <c r="C11" s="102"/>
      <c r="D11" s="102"/>
      <c r="E11" s="102"/>
      <c r="F11" s="102"/>
      <c r="G11" s="102"/>
      <c r="H11" s="102"/>
      <c r="I11" s="102"/>
      <c r="J11" s="102"/>
      <c r="K11" s="102"/>
      <c r="L11" s="103"/>
      <c r="M11" s="322"/>
      <c r="O11" s="116" t="s">
        <v>18</v>
      </c>
      <c r="P11" s="102"/>
      <c r="Q11" s="102"/>
      <c r="R11" s="102"/>
      <c r="S11" s="102"/>
      <c r="T11" s="102"/>
      <c r="U11" s="102"/>
      <c r="V11" s="102"/>
      <c r="W11" s="102"/>
      <c r="X11" s="102"/>
      <c r="Y11" s="102"/>
      <c r="Z11" s="103"/>
      <c r="AA11" s="128"/>
      <c r="AB11" s="103"/>
      <c r="AC11" s="377"/>
      <c r="AD11" s="377"/>
    </row>
    <row r="12" spans="1:31" ht="6" customHeight="1" x14ac:dyDescent="0.25">
      <c r="A12" s="22"/>
      <c r="B12" s="592"/>
      <c r="C12" s="592"/>
      <c r="D12" s="592"/>
      <c r="E12" s="592"/>
      <c r="F12" s="592"/>
      <c r="G12" s="592"/>
      <c r="H12" s="30"/>
      <c r="I12" s="30"/>
      <c r="J12" s="30"/>
      <c r="K12" s="30"/>
      <c r="L12" s="30"/>
      <c r="M12" s="163"/>
      <c r="O12" s="22"/>
      <c r="P12" s="592"/>
      <c r="Q12" s="592"/>
      <c r="R12" s="592"/>
      <c r="S12" s="592"/>
      <c r="T12" s="592"/>
      <c r="U12" s="592"/>
      <c r="V12" s="30"/>
      <c r="W12" s="30"/>
      <c r="X12" s="30"/>
      <c r="Y12" s="30"/>
      <c r="Z12" s="30"/>
      <c r="AA12" s="128"/>
      <c r="AB12" s="23"/>
      <c r="AC12" s="23"/>
      <c r="AD12" s="23"/>
    </row>
    <row r="13" spans="1:31" ht="5.55" customHeight="1" x14ac:dyDescent="0.25">
      <c r="A13" s="33"/>
      <c r="B13" s="34"/>
      <c r="C13" s="148"/>
      <c r="D13" s="596"/>
      <c r="E13" s="596"/>
      <c r="F13" s="596"/>
      <c r="G13" s="34"/>
      <c r="H13" s="34"/>
      <c r="I13" s="34"/>
      <c r="J13" s="34"/>
      <c r="K13" s="34"/>
      <c r="L13" s="124"/>
      <c r="M13" s="163"/>
      <c r="O13" s="33"/>
      <c r="P13" s="34"/>
      <c r="Q13" s="148"/>
      <c r="R13" s="596"/>
      <c r="S13" s="596"/>
      <c r="T13" s="596"/>
      <c r="U13" s="34"/>
      <c r="V13" s="34"/>
      <c r="W13" s="34"/>
      <c r="X13" s="34"/>
      <c r="Y13" s="34"/>
      <c r="Z13" s="124"/>
      <c r="AA13" s="128"/>
      <c r="AB13" s="129"/>
      <c r="AC13" s="129"/>
      <c r="AD13" s="129"/>
    </row>
    <row r="14" spans="1:31" ht="16.5" customHeight="1" x14ac:dyDescent="0.25">
      <c r="A14" s="35" t="s">
        <v>19</v>
      </c>
      <c r="B14" s="36" t="s">
        <v>20</v>
      </c>
      <c r="C14" s="36" t="s">
        <v>21</v>
      </c>
      <c r="D14" s="37" t="s">
        <v>22</v>
      </c>
      <c r="E14" s="37" t="s">
        <v>23</v>
      </c>
      <c r="F14" s="37" t="s">
        <v>24</v>
      </c>
      <c r="G14" s="181" t="s">
        <v>25</v>
      </c>
      <c r="H14" s="181" t="s">
        <v>26</v>
      </c>
      <c r="I14" s="181" t="s">
        <v>27</v>
      </c>
      <c r="J14" s="181" t="s">
        <v>28</v>
      </c>
      <c r="K14" s="181" t="s">
        <v>29</v>
      </c>
      <c r="L14" s="180" t="s">
        <v>30</v>
      </c>
      <c r="M14" s="163"/>
      <c r="O14" s="35" t="s">
        <v>19</v>
      </c>
      <c r="P14" s="36" t="s">
        <v>20</v>
      </c>
      <c r="Q14" s="36" t="s">
        <v>21</v>
      </c>
      <c r="R14" s="37" t="s">
        <v>22</v>
      </c>
      <c r="S14" s="37" t="s">
        <v>23</v>
      </c>
      <c r="T14" s="37" t="s">
        <v>24</v>
      </c>
      <c r="U14" s="181" t="s">
        <v>25</v>
      </c>
      <c r="V14" s="181" t="s">
        <v>26</v>
      </c>
      <c r="W14" s="181" t="s">
        <v>27</v>
      </c>
      <c r="X14" s="181" t="s">
        <v>28</v>
      </c>
      <c r="Y14" s="181" t="s">
        <v>29</v>
      </c>
      <c r="Z14" s="180" t="s">
        <v>30</v>
      </c>
      <c r="AA14" s="128"/>
      <c r="AB14" s="237" t="s">
        <v>31</v>
      </c>
      <c r="AC14" s="238" t="s">
        <v>32</v>
      </c>
      <c r="AD14" s="239" t="s">
        <v>33</v>
      </c>
    </row>
    <row r="15" spans="1:31" x14ac:dyDescent="0.25">
      <c r="A15" s="73">
        <f t="shared" ref="A15:A20" si="0">+B4</f>
        <v>0</v>
      </c>
      <c r="B15" s="76">
        <f>+'PI Budget'!B16+'College 2'!B15+'College 3'!B15+'College 4'!B15+'College 5'!B15</f>
        <v>0</v>
      </c>
      <c r="C15" s="324">
        <f>+'PI Budget'!C16+'College 2'!C15+'College 3'!C15+'College 4'!C15+'College 5'!C15</f>
        <v>0</v>
      </c>
      <c r="D15" s="324">
        <f>+'PI Budget'!D16+'College 2'!D15+'College 3'!D15+'College 4'!D15+'College 5'!D15</f>
        <v>0</v>
      </c>
      <c r="E15" s="324">
        <f>+'PI Budget'!E16+'College 2'!E15+'College 3'!E15+'College 4'!E15+'College 5'!E15</f>
        <v>0</v>
      </c>
      <c r="F15" s="324">
        <f>+'PI Budget'!F16+'College 2'!F15+'College 3'!F15+'College 4'!F15+'College 5'!F15</f>
        <v>0</v>
      </c>
      <c r="G15" s="128">
        <f>+'PI Budget'!G16+'College 2'!G15+'College 3'!G15+'College 4'!G15+'College 5'!G15</f>
        <v>0</v>
      </c>
      <c r="H15" s="128">
        <f>+'PI Budget'!I16+'College 2'!H15+'College 3'!H15+'College 4'!H15+'College 5'!H15</f>
        <v>0</v>
      </c>
      <c r="I15" s="128">
        <f>+'PI Budget'!K16+'College 2'!I15+'College 3'!I15+'College 4'!I15+'College 5'!I15</f>
        <v>0</v>
      </c>
      <c r="J15" s="128">
        <f>+'PI Budget'!M16+'College 2'!J15+'College 3'!J15+'College 4'!J15+'College 5'!J15</f>
        <v>0</v>
      </c>
      <c r="K15" s="128">
        <f>+'PI Budget'!O16+'College 2'!K15+'College 3'!K15+'College 4'!K15+'College 5'!K15</f>
        <v>0</v>
      </c>
      <c r="L15" s="75">
        <f t="shared" ref="L15:L25" si="1">SUM(G15:K15)</f>
        <v>0</v>
      </c>
      <c r="M15" s="163"/>
      <c r="O15" s="73">
        <f>+P4</f>
        <v>0</v>
      </c>
      <c r="P15" s="76">
        <f t="shared" ref="P15:P33" si="2">+Q15/AC15</f>
        <v>0</v>
      </c>
      <c r="Q15" s="74">
        <f t="shared" ref="Q15:Q20" si="3">+T15+S15+R15</f>
        <v>0</v>
      </c>
      <c r="R15" s="164">
        <v>0</v>
      </c>
      <c r="S15" s="74"/>
      <c r="T15" s="74"/>
      <c r="U15" s="128">
        <f t="shared" ref="U15:U20" si="4">+Q15*AD15</f>
        <v>0</v>
      </c>
      <c r="V15" s="128">
        <f t="shared" ref="V15:Y33" si="5">+U15*1.03</f>
        <v>0</v>
      </c>
      <c r="W15" s="128">
        <f t="shared" si="5"/>
        <v>0</v>
      </c>
      <c r="X15" s="128">
        <f t="shared" si="5"/>
        <v>0</v>
      </c>
      <c r="Y15" s="128">
        <f t="shared" si="5"/>
        <v>0</v>
      </c>
      <c r="Z15" s="75">
        <f t="shared" ref="Z15:Z34" si="6">SUM(U15:Y15)</f>
        <v>0</v>
      </c>
      <c r="AA15" s="128"/>
      <c r="AB15" s="240">
        <v>10000</v>
      </c>
      <c r="AC15" s="174">
        <v>9</v>
      </c>
      <c r="AD15" s="241">
        <f t="shared" ref="AD15:AD33" si="7">+AB15/AC15</f>
        <v>1111.1111111111111</v>
      </c>
      <c r="AE15" s="3"/>
    </row>
    <row r="16" spans="1:31" x14ac:dyDescent="0.25">
      <c r="A16" s="73">
        <f t="shared" si="0"/>
        <v>0</v>
      </c>
      <c r="B16" s="76">
        <f>+'PI Budget'!B17+'College 2'!B16+'College 3'!B16+'College 4'!B16+'College 5'!B16</f>
        <v>0</v>
      </c>
      <c r="C16" s="324">
        <f>+'PI Budget'!C17+'College 2'!C16+'College 3'!C16+'College 4'!C16+'College 5'!C16</f>
        <v>0</v>
      </c>
      <c r="D16" s="324">
        <f>+'PI Budget'!D17+'College 2'!D16+'College 3'!D16+'College 4'!D16+'College 5'!D16</f>
        <v>0</v>
      </c>
      <c r="E16" s="324">
        <f>+'PI Budget'!E17+'College 2'!E16+'College 3'!E16+'College 4'!E16+'College 5'!E16</f>
        <v>0</v>
      </c>
      <c r="F16" s="324">
        <f>+'PI Budget'!F17+'College 2'!F16+'College 3'!F16+'College 4'!F16+'College 5'!F16</f>
        <v>0</v>
      </c>
      <c r="G16" s="128">
        <f>+'PI Budget'!G17+'College 2'!G16+'College 3'!G16+'College 4'!G16+'College 5'!G16</f>
        <v>0</v>
      </c>
      <c r="H16" s="128">
        <f>+'PI Budget'!I17+'College 2'!H16+'College 3'!H16+'College 4'!H16+'College 5'!H16</f>
        <v>0</v>
      </c>
      <c r="I16" s="128">
        <f>+'PI Budget'!K17+'College 2'!I16+'College 3'!I16+'College 4'!I16+'College 5'!I16</f>
        <v>0</v>
      </c>
      <c r="J16" s="128">
        <f>+'PI Budget'!M17+'College 2'!J16+'College 3'!J16+'College 4'!J16+'College 5'!J16</f>
        <v>0</v>
      </c>
      <c r="K16" s="128">
        <f>+'PI Budget'!O17+'College 2'!K16+'College 3'!K16+'College 4'!K16+'College 5'!K16</f>
        <v>0</v>
      </c>
      <c r="L16" s="75">
        <f t="shared" si="1"/>
        <v>0</v>
      </c>
      <c r="M16" s="163"/>
      <c r="O16" s="73">
        <f>+P5</f>
        <v>0</v>
      </c>
      <c r="P16" s="76">
        <f t="shared" si="2"/>
        <v>0</v>
      </c>
      <c r="Q16" s="74">
        <f t="shared" si="3"/>
        <v>0</v>
      </c>
      <c r="R16" s="74"/>
      <c r="S16" s="74"/>
      <c r="T16" s="74"/>
      <c r="U16" s="128">
        <f t="shared" si="4"/>
        <v>0</v>
      </c>
      <c r="V16" s="128">
        <f t="shared" si="5"/>
        <v>0</v>
      </c>
      <c r="W16" s="128">
        <f t="shared" si="5"/>
        <v>0</v>
      </c>
      <c r="X16" s="128">
        <f t="shared" si="5"/>
        <v>0</v>
      </c>
      <c r="Y16" s="128">
        <f t="shared" si="5"/>
        <v>0</v>
      </c>
      <c r="Z16" s="75">
        <f t="shared" si="6"/>
        <v>0</v>
      </c>
      <c r="AA16" s="128"/>
      <c r="AB16" s="240">
        <v>0</v>
      </c>
      <c r="AC16" s="174">
        <v>9</v>
      </c>
      <c r="AD16" s="241">
        <f t="shared" si="7"/>
        <v>0</v>
      </c>
    </row>
    <row r="17" spans="1:33" ht="12.6" customHeight="1" outlineLevel="1" x14ac:dyDescent="0.25">
      <c r="A17" s="73">
        <f t="shared" si="0"/>
        <v>0</v>
      </c>
      <c r="B17" s="76">
        <f>+'PI Budget'!B18+'College 2'!B17+'College 3'!B17+'College 4'!B17+'College 5'!B17</f>
        <v>0</v>
      </c>
      <c r="C17" s="324">
        <f>+'PI Budget'!C18+'College 2'!C17+'College 3'!C17+'College 4'!C17+'College 5'!C17</f>
        <v>0</v>
      </c>
      <c r="D17" s="324">
        <f>+'PI Budget'!D18+'College 2'!D17+'College 3'!D17+'College 4'!D17+'College 5'!D17</f>
        <v>0</v>
      </c>
      <c r="E17" s="324">
        <f>+'PI Budget'!E18+'College 2'!E17+'College 3'!E17+'College 4'!E17+'College 5'!E17</f>
        <v>0</v>
      </c>
      <c r="F17" s="324">
        <f>+'PI Budget'!F18+'College 2'!F17+'College 3'!F17+'College 4'!F17+'College 5'!F17</f>
        <v>0</v>
      </c>
      <c r="G17" s="128">
        <f>+'PI Budget'!G18+'College 2'!G17+'College 3'!G17+'College 4'!G17+'College 5'!G17</f>
        <v>0</v>
      </c>
      <c r="H17" s="128">
        <f>+'PI Budget'!I18+'College 2'!H17+'College 3'!H17+'College 4'!H17+'College 5'!H17</f>
        <v>0</v>
      </c>
      <c r="I17" s="128">
        <f>+'PI Budget'!K18+'College 2'!I17+'College 3'!I17+'College 4'!I17+'College 5'!I17</f>
        <v>0</v>
      </c>
      <c r="J17" s="128">
        <f>+'PI Budget'!M18+'College 2'!J17+'College 3'!J17+'College 4'!J17+'College 5'!J17</f>
        <v>0</v>
      </c>
      <c r="K17" s="128">
        <f>+'PI Budget'!O18+'College 2'!K17+'College 3'!K17+'College 4'!K17+'College 5'!K17</f>
        <v>0</v>
      </c>
      <c r="L17" s="75">
        <f t="shared" si="1"/>
        <v>0</v>
      </c>
      <c r="M17" s="163"/>
      <c r="O17" s="73">
        <f>+P9</f>
        <v>0</v>
      </c>
      <c r="P17" s="76">
        <f t="shared" si="2"/>
        <v>0</v>
      </c>
      <c r="Q17" s="74">
        <f t="shared" si="3"/>
        <v>0</v>
      </c>
      <c r="R17" s="74"/>
      <c r="S17" s="74"/>
      <c r="T17" s="74"/>
      <c r="U17" s="128">
        <f t="shared" si="4"/>
        <v>0</v>
      </c>
      <c r="V17" s="128">
        <f t="shared" si="5"/>
        <v>0</v>
      </c>
      <c r="W17" s="128">
        <f t="shared" si="5"/>
        <v>0</v>
      </c>
      <c r="X17" s="128">
        <f t="shared" si="5"/>
        <v>0</v>
      </c>
      <c r="Y17" s="128">
        <f t="shared" si="5"/>
        <v>0</v>
      </c>
      <c r="Z17" s="75">
        <f t="shared" si="6"/>
        <v>0</v>
      </c>
      <c r="AA17" s="128"/>
      <c r="AB17" s="240">
        <v>0</v>
      </c>
      <c r="AC17" s="174">
        <v>9</v>
      </c>
      <c r="AD17" s="241">
        <f t="shared" si="7"/>
        <v>0</v>
      </c>
    </row>
    <row r="18" spans="1:33" ht="12.6" customHeight="1" outlineLevel="1" x14ac:dyDescent="0.25">
      <c r="A18" s="73">
        <f t="shared" si="0"/>
        <v>0</v>
      </c>
      <c r="B18" s="76">
        <f>+'PI Budget'!B19+'College 2'!B18+'College 3'!B18+'College 4'!B18+'College 5'!B18</f>
        <v>0</v>
      </c>
      <c r="C18" s="324">
        <f>+'PI Budget'!C19+'College 2'!C18+'College 3'!C18+'College 4'!C18+'College 5'!C18</f>
        <v>0</v>
      </c>
      <c r="D18" s="324">
        <f>+'PI Budget'!D19+'College 2'!D18+'College 3'!D18+'College 4'!D18+'College 5'!D18</f>
        <v>0</v>
      </c>
      <c r="E18" s="324">
        <f>+'PI Budget'!E19+'College 2'!E18+'College 3'!E18+'College 4'!E18+'College 5'!E18</f>
        <v>0</v>
      </c>
      <c r="F18" s="324">
        <f>+'PI Budget'!F19+'College 2'!F18+'College 3'!F18+'College 4'!F18+'College 5'!F18</f>
        <v>0</v>
      </c>
      <c r="G18" s="128">
        <f>+'PI Budget'!G19+'College 2'!G18+'College 3'!G18+'College 4'!G18+'College 5'!G18</f>
        <v>0</v>
      </c>
      <c r="H18" s="128">
        <f>+'PI Budget'!I19+'College 2'!H18+'College 3'!H18+'College 4'!H18+'College 5'!H18</f>
        <v>0</v>
      </c>
      <c r="I18" s="128">
        <f>+'PI Budget'!K19+'College 2'!I18+'College 3'!I18+'College 4'!I18+'College 5'!I18</f>
        <v>0</v>
      </c>
      <c r="J18" s="128">
        <f>+'PI Budget'!M19+'College 2'!J18+'College 3'!J18+'College 4'!J18+'College 5'!J18</f>
        <v>0</v>
      </c>
      <c r="K18" s="128">
        <f>+'PI Budget'!O19+'College 2'!K18+'College 3'!K18+'College 4'!K18+'College 5'!K18</f>
        <v>0</v>
      </c>
      <c r="L18" s="75">
        <f t="shared" si="1"/>
        <v>0</v>
      </c>
      <c r="M18" s="163"/>
      <c r="O18" s="73"/>
      <c r="P18" s="76">
        <f t="shared" si="2"/>
        <v>0</v>
      </c>
      <c r="Q18" s="74">
        <f t="shared" si="3"/>
        <v>0</v>
      </c>
      <c r="R18" s="74"/>
      <c r="S18" s="74"/>
      <c r="T18" s="74"/>
      <c r="U18" s="128">
        <f t="shared" si="4"/>
        <v>0</v>
      </c>
      <c r="V18" s="128">
        <f t="shared" si="5"/>
        <v>0</v>
      </c>
      <c r="W18" s="128">
        <f t="shared" si="5"/>
        <v>0</v>
      </c>
      <c r="X18" s="128">
        <f t="shared" si="5"/>
        <v>0</v>
      </c>
      <c r="Y18" s="128">
        <f t="shared" si="5"/>
        <v>0</v>
      </c>
      <c r="Z18" s="75">
        <f t="shared" si="6"/>
        <v>0</v>
      </c>
      <c r="AA18" s="128"/>
      <c r="AB18" s="240">
        <v>0</v>
      </c>
      <c r="AC18" s="174">
        <v>9</v>
      </c>
      <c r="AD18" s="241">
        <f t="shared" si="7"/>
        <v>0</v>
      </c>
    </row>
    <row r="19" spans="1:33" ht="12.6" customHeight="1" outlineLevel="1" x14ac:dyDescent="0.25">
      <c r="A19" s="73">
        <f t="shared" si="0"/>
        <v>0</v>
      </c>
      <c r="B19" s="76">
        <f>+'PI Budget'!B20+'College 2'!B19+'College 3'!B19+'College 4'!B19+'College 5'!B19</f>
        <v>0</v>
      </c>
      <c r="C19" s="324">
        <f>+'PI Budget'!C20+'College 2'!C19+'College 3'!C19+'College 4'!C19+'College 5'!C19</f>
        <v>0</v>
      </c>
      <c r="D19" s="324">
        <f>+'PI Budget'!D20+'College 2'!D19+'College 3'!D19+'College 4'!D19+'College 5'!D19</f>
        <v>0</v>
      </c>
      <c r="E19" s="324">
        <f>+'PI Budget'!E20+'College 2'!E19+'College 3'!E19+'College 4'!E19+'College 5'!E19</f>
        <v>0</v>
      </c>
      <c r="F19" s="324">
        <f>+'PI Budget'!F20+'College 2'!F19+'College 3'!F19+'College 4'!F19+'College 5'!F19</f>
        <v>0</v>
      </c>
      <c r="G19" s="128">
        <f>+'PI Budget'!G20+'College 2'!G19+'College 3'!G19+'College 4'!G19+'College 5'!G19</f>
        <v>0</v>
      </c>
      <c r="H19" s="128">
        <f>+'PI Budget'!I20+'College 2'!H19+'College 3'!H19+'College 4'!H19+'College 5'!H19</f>
        <v>0</v>
      </c>
      <c r="I19" s="128">
        <f>+'PI Budget'!K20+'College 2'!I19+'College 3'!I19+'College 4'!I19+'College 5'!I19</f>
        <v>0</v>
      </c>
      <c r="J19" s="128">
        <f>+'PI Budget'!M20+'College 2'!J19+'College 3'!J19+'College 4'!J19+'College 5'!J19</f>
        <v>0</v>
      </c>
      <c r="K19" s="128">
        <f>+'PI Budget'!O20+'College 2'!K19+'College 3'!K19+'College 4'!K19+'College 5'!K19</f>
        <v>0</v>
      </c>
      <c r="L19" s="75">
        <f t="shared" si="1"/>
        <v>0</v>
      </c>
      <c r="M19" s="163"/>
      <c r="O19" s="73"/>
      <c r="P19" s="76">
        <f t="shared" si="2"/>
        <v>0</v>
      </c>
      <c r="Q19" s="74">
        <f t="shared" si="3"/>
        <v>0</v>
      </c>
      <c r="R19" s="74"/>
      <c r="S19" s="74"/>
      <c r="T19" s="74"/>
      <c r="U19" s="128">
        <f t="shared" si="4"/>
        <v>0</v>
      </c>
      <c r="V19" s="128">
        <f t="shared" si="5"/>
        <v>0</v>
      </c>
      <c r="W19" s="128">
        <f t="shared" si="5"/>
        <v>0</v>
      </c>
      <c r="X19" s="128">
        <f t="shared" si="5"/>
        <v>0</v>
      </c>
      <c r="Y19" s="128">
        <f t="shared" si="5"/>
        <v>0</v>
      </c>
      <c r="Z19" s="75">
        <f t="shared" si="6"/>
        <v>0</v>
      </c>
      <c r="AA19" s="128"/>
      <c r="AB19" s="240">
        <v>0</v>
      </c>
      <c r="AC19" s="174">
        <v>9</v>
      </c>
      <c r="AD19" s="241">
        <f t="shared" si="7"/>
        <v>0</v>
      </c>
    </row>
    <row r="20" spans="1:33" ht="12.6" customHeight="1" outlineLevel="1" x14ac:dyDescent="0.25">
      <c r="A20" s="73">
        <f t="shared" si="0"/>
        <v>0</v>
      </c>
      <c r="B20" s="76">
        <f>+'PI Budget'!B21+'College 2'!B20+'College 3'!B20+'College 4'!B20+'College 5'!B20</f>
        <v>0</v>
      </c>
      <c r="C20" s="324">
        <f>+'PI Budget'!C21+'College 2'!C20+'College 3'!C20+'College 4'!C20+'College 5'!C20</f>
        <v>0</v>
      </c>
      <c r="D20" s="324">
        <f>+'PI Budget'!D21+'College 2'!D20+'College 3'!D20+'College 4'!D20+'College 5'!D20</f>
        <v>0</v>
      </c>
      <c r="E20" s="324">
        <f>+'PI Budget'!E21+'College 2'!E20+'College 3'!E20+'College 4'!E20+'College 5'!E20</f>
        <v>0</v>
      </c>
      <c r="F20" s="324">
        <f>+'PI Budget'!F21+'College 2'!F20+'College 3'!F20+'College 4'!F20+'College 5'!F20</f>
        <v>0</v>
      </c>
      <c r="G20" s="128">
        <f>+'PI Budget'!G21+'College 2'!G20+'College 3'!G20+'College 4'!G20+'College 5'!G20</f>
        <v>0</v>
      </c>
      <c r="H20" s="128">
        <f>+'PI Budget'!I21+'College 2'!H20+'College 3'!H20+'College 4'!H20+'College 5'!H20</f>
        <v>0</v>
      </c>
      <c r="I20" s="128">
        <f>+'PI Budget'!K21+'College 2'!I20+'College 3'!I20+'College 4'!I20+'College 5'!I20</f>
        <v>0</v>
      </c>
      <c r="J20" s="128">
        <f>+'PI Budget'!M21+'College 2'!J20+'College 3'!J20+'College 4'!J20+'College 5'!J20</f>
        <v>0</v>
      </c>
      <c r="K20" s="128">
        <f>+'PI Budget'!O21+'College 2'!K20+'College 3'!K20+'College 4'!K20+'College 5'!K20</f>
        <v>0</v>
      </c>
      <c r="L20" s="75">
        <f t="shared" si="1"/>
        <v>0</v>
      </c>
      <c r="M20" s="163"/>
      <c r="O20" s="73"/>
      <c r="P20" s="76">
        <f t="shared" si="2"/>
        <v>0</v>
      </c>
      <c r="Q20" s="74">
        <f t="shared" si="3"/>
        <v>0</v>
      </c>
      <c r="R20" s="74"/>
      <c r="S20" s="74"/>
      <c r="T20" s="74"/>
      <c r="U20" s="128">
        <f t="shared" si="4"/>
        <v>0</v>
      </c>
      <c r="V20" s="128">
        <f t="shared" si="5"/>
        <v>0</v>
      </c>
      <c r="W20" s="128">
        <f t="shared" si="5"/>
        <v>0</v>
      </c>
      <c r="X20" s="128">
        <f t="shared" si="5"/>
        <v>0</v>
      </c>
      <c r="Y20" s="128">
        <f t="shared" si="5"/>
        <v>0</v>
      </c>
      <c r="Z20" s="75">
        <f t="shared" si="6"/>
        <v>0</v>
      </c>
      <c r="AA20" s="128"/>
      <c r="AB20" s="240">
        <v>0</v>
      </c>
      <c r="AC20" s="174">
        <v>9</v>
      </c>
      <c r="AD20" s="241">
        <f t="shared" si="7"/>
        <v>0</v>
      </c>
      <c r="AG20" s="3"/>
    </row>
    <row r="21" spans="1:33" ht="12.6" customHeight="1" outlineLevel="1" x14ac:dyDescent="0.25">
      <c r="A21" s="255" t="str">
        <f>+'PI Budget'!A23</f>
        <v>A&amp;P</v>
      </c>
      <c r="B21" s="256">
        <f>+'PI Budget'!B23+'College 2'!B21+'College 3'!B21+'College 4'!B21+'College 5'!B21</f>
        <v>0</v>
      </c>
      <c r="C21" s="257">
        <f>+'PI Budget'!C23+'College 2'!C21+'College 3'!C21+'College 4'!C21+'College 5'!C21</f>
        <v>0</v>
      </c>
      <c r="D21" s="257"/>
      <c r="E21" s="257"/>
      <c r="F21" s="257"/>
      <c r="G21" s="294">
        <f>+'PI Budget'!G23+'College 2'!G21+'College 3'!G21+'College 4'!G21+'College 5'!G21</f>
        <v>0</v>
      </c>
      <c r="H21" s="294">
        <f>+'PI Budget'!I23+'College 2'!H21+'College 3'!H21+'College 4'!H21+'College 5'!H21</f>
        <v>0</v>
      </c>
      <c r="I21" s="294">
        <f>+'PI Budget'!K23+'College 2'!I21+'College 3'!I21+'College 4'!I21+'College 5'!I21</f>
        <v>0</v>
      </c>
      <c r="J21" s="294">
        <f>+'PI Budget'!M23+'College 2'!J21+'College 3'!J21+'College 4'!J21+'College 5'!J21</f>
        <v>0</v>
      </c>
      <c r="K21" s="294">
        <f>+'PI Budget'!O23+'College 2'!K21+'College 3'!K21+'College 4'!K21+'College 5'!K21</f>
        <v>0</v>
      </c>
      <c r="L21" s="261">
        <f t="shared" si="1"/>
        <v>0</v>
      </c>
      <c r="M21" s="163"/>
      <c r="O21" s="73"/>
      <c r="P21" s="76"/>
      <c r="Q21" s="74"/>
      <c r="R21" s="74"/>
      <c r="S21" s="74"/>
      <c r="T21" s="74"/>
      <c r="U21" s="128"/>
      <c r="V21" s="128"/>
      <c r="W21" s="128"/>
      <c r="X21" s="128"/>
      <c r="Y21" s="128"/>
      <c r="Z21" s="75"/>
      <c r="AA21" s="128"/>
      <c r="AB21" s="240"/>
      <c r="AC21" s="174"/>
      <c r="AD21" s="241"/>
    </row>
    <row r="22" spans="1:33" ht="12.6" customHeight="1" outlineLevel="1" x14ac:dyDescent="0.25">
      <c r="A22" s="255" t="str">
        <f>+'PI Budget'!A24</f>
        <v>A&amp;P</v>
      </c>
      <c r="B22" s="256">
        <f>+'PI Budget'!B24+'College 2'!B22+'College 3'!B22+'College 4'!B22+'College 5'!B22</f>
        <v>0</v>
      </c>
      <c r="C22" s="257">
        <f>+'PI Budget'!C24+'College 2'!C22+'College 3'!C22+'College 4'!C22+'College 5'!C22</f>
        <v>0</v>
      </c>
      <c r="D22" s="257"/>
      <c r="E22" s="257"/>
      <c r="F22" s="257"/>
      <c r="G22" s="294">
        <f>+'PI Budget'!G24+'College 2'!G22+'College 3'!G22+'College 4'!G22+'College 5'!G22</f>
        <v>0</v>
      </c>
      <c r="H22" s="294">
        <f>+'PI Budget'!I24+'College 2'!H22+'College 3'!H22+'College 4'!H22+'College 5'!H22</f>
        <v>0</v>
      </c>
      <c r="I22" s="294">
        <f>+'PI Budget'!K24+'College 2'!I22+'College 3'!I22+'College 4'!I22+'College 5'!I22</f>
        <v>0</v>
      </c>
      <c r="J22" s="294">
        <f>+'PI Budget'!M24+'College 2'!J22+'College 3'!J22+'College 4'!J22+'College 5'!J22</f>
        <v>0</v>
      </c>
      <c r="K22" s="294">
        <f>+'PI Budget'!O24+'College 2'!K22+'College 3'!K22+'College 4'!K22+'College 5'!K22</f>
        <v>0</v>
      </c>
      <c r="L22" s="261">
        <f t="shared" si="1"/>
        <v>0</v>
      </c>
      <c r="M22" s="163"/>
      <c r="O22" s="73"/>
      <c r="P22" s="76"/>
      <c r="Q22" s="74"/>
      <c r="R22" s="74"/>
      <c r="S22" s="74"/>
      <c r="T22" s="74"/>
      <c r="U22" s="128"/>
      <c r="V22" s="128"/>
      <c r="W22" s="128"/>
      <c r="X22" s="128"/>
      <c r="Y22" s="128"/>
      <c r="Z22" s="75"/>
      <c r="AA22" s="128"/>
      <c r="AB22" s="240"/>
      <c r="AC22" s="174"/>
      <c r="AD22" s="241"/>
    </row>
    <row r="23" spans="1:33" ht="13.05" customHeight="1" outlineLevel="2" x14ac:dyDescent="0.25">
      <c r="A23" s="255" t="str">
        <f>+'PI Budget'!A25</f>
        <v>A&amp;P</v>
      </c>
      <c r="B23" s="256">
        <f>+'PI Budget'!B25+'College 2'!B23+'College 3'!B23+'College 4'!B23+'College 5'!B23</f>
        <v>0</v>
      </c>
      <c r="C23" s="257">
        <f>+'PI Budget'!C25+'College 2'!C23+'College 3'!C23+'College 4'!C23+'College 5'!C23</f>
        <v>0</v>
      </c>
      <c r="D23" s="260"/>
      <c r="E23" s="260"/>
      <c r="F23" s="260"/>
      <c r="G23" s="294">
        <f>+'PI Budget'!G25+'College 2'!G23+'College 3'!G23+'College 4'!G23+'College 5'!G23</f>
        <v>0</v>
      </c>
      <c r="H23" s="294">
        <f>+'PI Budget'!I25+'College 2'!H23+'College 3'!H23+'College 4'!H23+'College 5'!H23</f>
        <v>0</v>
      </c>
      <c r="I23" s="294">
        <f>+'PI Budget'!K25+'College 2'!I23+'College 3'!I23+'College 4'!I23+'College 5'!I23</f>
        <v>0</v>
      </c>
      <c r="J23" s="294">
        <f>+'PI Budget'!M25+'College 2'!J23+'College 3'!J23+'College 4'!J23+'College 5'!J23</f>
        <v>0</v>
      </c>
      <c r="K23" s="294">
        <f>+'PI Budget'!O25+'College 2'!K23+'College 3'!K23+'College 4'!K23+'College 5'!K23</f>
        <v>0</v>
      </c>
      <c r="L23" s="261">
        <f t="shared" si="1"/>
        <v>0</v>
      </c>
      <c r="M23" s="163"/>
      <c r="O23" s="78" t="s">
        <v>34</v>
      </c>
      <c r="P23" s="153">
        <f t="shared" si="2"/>
        <v>0</v>
      </c>
      <c r="Q23" s="158">
        <f t="shared" ref="Q23:Q33" si="8">+R23+S23+T23</f>
        <v>0</v>
      </c>
      <c r="R23" s="79"/>
      <c r="S23" s="79"/>
      <c r="T23" s="79"/>
      <c r="U23" s="149">
        <v>0</v>
      </c>
      <c r="V23" s="149">
        <f t="shared" si="5"/>
        <v>0</v>
      </c>
      <c r="W23" s="149">
        <f t="shared" si="5"/>
        <v>0</v>
      </c>
      <c r="X23" s="149">
        <f t="shared" si="5"/>
        <v>0</v>
      </c>
      <c r="Y23" s="149">
        <f t="shared" si="5"/>
        <v>0</v>
      </c>
      <c r="Z23" s="141">
        <f t="shared" si="6"/>
        <v>0</v>
      </c>
      <c r="AA23" s="128"/>
      <c r="AB23" s="242">
        <v>0</v>
      </c>
      <c r="AC23" s="175">
        <v>12</v>
      </c>
      <c r="AD23" s="243">
        <f t="shared" si="7"/>
        <v>0</v>
      </c>
    </row>
    <row r="24" spans="1:33" ht="13.05" customHeight="1" outlineLevel="2" x14ac:dyDescent="0.25">
      <c r="A24" s="82" t="str">
        <f>+'PI Budget'!A26</f>
        <v>USPS</v>
      </c>
      <c r="B24" s="154">
        <f>+'PI Budget'!B26+'College 2'!B24+'College 3'!B24+'College 4'!B24+'College 5'!B24</f>
        <v>0</v>
      </c>
      <c r="C24" s="159">
        <f>+'PI Budget'!C26+'College 2'!C24+'College 3'!C24+'College 4'!C24+'College 5'!C24</f>
        <v>0</v>
      </c>
      <c r="D24" s="83"/>
      <c r="E24" s="83"/>
      <c r="F24" s="83"/>
      <c r="G24" s="130">
        <f>+'PI Budget'!G26+'College 2'!G24+'College 3'!G24+'College 4'!G24+'College 5'!G24</f>
        <v>0</v>
      </c>
      <c r="H24" s="130">
        <f>+'PI Budget'!I26+'College 2'!H24+'College 3'!H24+'College 4'!H24+'College 5'!H24</f>
        <v>0</v>
      </c>
      <c r="I24" s="130">
        <f>+'PI Budget'!K26+'College 2'!I24+'College 3'!I24+'College 4'!I24+'College 5'!I24</f>
        <v>0</v>
      </c>
      <c r="J24" s="130">
        <f>+'PI Budget'!M26+'College 2'!J24+'College 3'!J24+'College 4'!J24+'College 5'!J24</f>
        <v>0</v>
      </c>
      <c r="K24" s="130">
        <f>+'PI Budget'!O26+'College 2'!K24+'College 3'!K24+'College 4'!K24+'College 5'!K24</f>
        <v>0</v>
      </c>
      <c r="L24" s="140">
        <f t="shared" si="1"/>
        <v>0</v>
      </c>
      <c r="M24" s="163"/>
      <c r="O24" s="82" t="s">
        <v>35</v>
      </c>
      <c r="P24" s="154">
        <f t="shared" si="2"/>
        <v>0</v>
      </c>
      <c r="Q24" s="159">
        <f t="shared" si="8"/>
        <v>0</v>
      </c>
      <c r="R24" s="83"/>
      <c r="S24" s="83"/>
      <c r="T24" s="83"/>
      <c r="U24" s="150">
        <v>0</v>
      </c>
      <c r="V24" s="150">
        <f t="shared" si="5"/>
        <v>0</v>
      </c>
      <c r="W24" s="150">
        <f t="shared" si="5"/>
        <v>0</v>
      </c>
      <c r="X24" s="150">
        <f t="shared" si="5"/>
        <v>0</v>
      </c>
      <c r="Y24" s="150">
        <f t="shared" si="5"/>
        <v>0</v>
      </c>
      <c r="Z24" s="140">
        <f t="shared" si="6"/>
        <v>0</v>
      </c>
      <c r="AA24" s="128"/>
      <c r="AB24" s="244">
        <v>0</v>
      </c>
      <c r="AC24" s="176">
        <v>12</v>
      </c>
      <c r="AD24" s="245">
        <f t="shared" si="7"/>
        <v>0</v>
      </c>
    </row>
    <row r="25" spans="1:33" ht="13.05" customHeight="1" outlineLevel="2" x14ac:dyDescent="0.25">
      <c r="A25" s="93" t="str">
        <f>+'PI Budget'!A27</f>
        <v>Post Doc</v>
      </c>
      <c r="B25" s="155">
        <f>+'PI Budget'!B27+'College 2'!B25+'College 3'!B25+'College 4'!B25+'College 5'!B25</f>
        <v>0</v>
      </c>
      <c r="C25" s="160">
        <f>+'PI Budget'!C27+'College 2'!C25+'College 3'!C25+'College 4'!C25+'College 5'!C25</f>
        <v>0</v>
      </c>
      <c r="D25" s="94"/>
      <c r="E25" s="94"/>
      <c r="F25" s="94"/>
      <c r="G25" s="132">
        <f>+'PI Budget'!G27+'College 2'!G25+'College 3'!G25+'College 4'!G25+'College 5'!G25</f>
        <v>0</v>
      </c>
      <c r="H25" s="132">
        <f>+'PI Budget'!I27+'College 2'!H25+'College 3'!H25+'College 4'!H25+'College 5'!H25</f>
        <v>0</v>
      </c>
      <c r="I25" s="132">
        <f>+'PI Budget'!K27+'College 2'!I25+'College 3'!I25+'College 4'!I25+'College 5'!I25</f>
        <v>0</v>
      </c>
      <c r="J25" s="132">
        <f>+'PI Budget'!M27+'College 2'!J25+'College 3'!J25+'College 4'!J25+'College 5'!J25</f>
        <v>0</v>
      </c>
      <c r="K25" s="132">
        <f>+'PI Budget'!O27+'College 2'!K25+'College 3'!K25+'College 4'!K25+'College 5'!K25</f>
        <v>0</v>
      </c>
      <c r="L25" s="95">
        <f t="shared" si="1"/>
        <v>0</v>
      </c>
      <c r="M25" s="163"/>
      <c r="O25" s="93" t="s">
        <v>36</v>
      </c>
      <c r="P25" s="155">
        <f t="shared" si="2"/>
        <v>0</v>
      </c>
      <c r="Q25" s="160">
        <f t="shared" si="8"/>
        <v>0</v>
      </c>
      <c r="R25" s="94"/>
      <c r="S25" s="94"/>
      <c r="T25" s="94"/>
      <c r="U25" s="132">
        <v>0</v>
      </c>
      <c r="V25" s="132">
        <f t="shared" si="5"/>
        <v>0</v>
      </c>
      <c r="W25" s="132">
        <f t="shared" si="5"/>
        <v>0</v>
      </c>
      <c r="X25" s="132">
        <f t="shared" si="5"/>
        <v>0</v>
      </c>
      <c r="Y25" s="132">
        <f t="shared" si="5"/>
        <v>0</v>
      </c>
      <c r="Z25" s="95">
        <f t="shared" si="6"/>
        <v>0</v>
      </c>
      <c r="AA25" s="128"/>
      <c r="AB25" s="246">
        <v>0</v>
      </c>
      <c r="AC25" s="177">
        <v>12</v>
      </c>
      <c r="AD25" s="247">
        <f t="shared" si="7"/>
        <v>0</v>
      </c>
    </row>
    <row r="26" spans="1:33" ht="13.05" customHeight="1" outlineLevel="2" x14ac:dyDescent="0.25">
      <c r="A26" s="262" t="str">
        <f>+'PI Budget'!A28</f>
        <v>OPS</v>
      </c>
      <c r="B26" s="263">
        <f>+'PI Budget'!B28+'College 2'!B26+'College 3'!B26+'College 4'!B26+'College 5'!B26</f>
        <v>0</v>
      </c>
      <c r="C26" s="264">
        <f>+'PI Budget'!C28+'College 2'!C26+'College 3'!C26+'College 4'!C26+'College 5'!C26</f>
        <v>0</v>
      </c>
      <c r="D26" s="265"/>
      <c r="E26" s="265"/>
      <c r="F26" s="265"/>
      <c r="G26" s="266">
        <f>+'PI Budget'!G28+'College 2'!G26+'College 3'!G26+'College 4'!G26+'College 5'!G26</f>
        <v>0</v>
      </c>
      <c r="H26" s="266">
        <f>+'PI Budget'!I28+'College 2'!H26+'College 3'!H26+'College 4'!H26+'College 5'!H26</f>
        <v>0</v>
      </c>
      <c r="I26" s="266">
        <f>+'PI Budget'!K28+'College 2'!I26+'College 3'!I26+'College 4'!I26+'College 5'!I26</f>
        <v>0</v>
      </c>
      <c r="J26" s="266">
        <f>+'PI Budget'!M28+'College 2'!J26+'College 3'!J26+'College 4'!J26+'College 5'!J26</f>
        <v>0</v>
      </c>
      <c r="K26" s="266">
        <f>+'PI Budget'!O28+'College 2'!K26+'College 3'!K26+'College 4'!K26+'College 5'!K26</f>
        <v>0</v>
      </c>
      <c r="L26" s="267">
        <f t="shared" ref="L26:L31" si="9">SUM(G26:K26)</f>
        <v>0</v>
      </c>
      <c r="M26" s="163"/>
      <c r="O26" s="93"/>
      <c r="P26" s="155"/>
      <c r="Q26" s="160"/>
      <c r="R26" s="94"/>
      <c r="S26" s="94"/>
      <c r="T26" s="94"/>
      <c r="U26" s="132"/>
      <c r="V26" s="132"/>
      <c r="W26" s="132"/>
      <c r="X26" s="132"/>
      <c r="Y26" s="132"/>
      <c r="Z26" s="95"/>
      <c r="AA26" s="128"/>
      <c r="AB26" s="246"/>
      <c r="AC26" s="177"/>
      <c r="AD26" s="247"/>
    </row>
    <row r="27" spans="1:33" ht="13.05" customHeight="1" outlineLevel="2" x14ac:dyDescent="0.25">
      <c r="A27" s="262" t="str">
        <f>+'PI Budget'!A29</f>
        <v>OPS</v>
      </c>
      <c r="B27" s="263">
        <f>+'PI Budget'!B29+'College 2'!B27+'College 3'!B27+'College 4'!B27+'College 5'!B27</f>
        <v>0</v>
      </c>
      <c r="C27" s="264">
        <f>+'PI Budget'!C29+'College 2'!C27+'College 3'!C27+'College 4'!C27+'College 5'!C27</f>
        <v>0</v>
      </c>
      <c r="D27" s="265"/>
      <c r="E27" s="265"/>
      <c r="F27" s="265"/>
      <c r="G27" s="266">
        <f>+'PI Budget'!G29+'College 2'!G27+'College 3'!G27+'College 4'!G27+'College 5'!G27</f>
        <v>0</v>
      </c>
      <c r="H27" s="266">
        <f>+'PI Budget'!I29+'College 2'!H27+'College 3'!H27+'College 4'!H27+'College 5'!H27</f>
        <v>0</v>
      </c>
      <c r="I27" s="266">
        <f>+'PI Budget'!K29+'College 2'!I27+'College 3'!I27+'College 4'!I27+'College 5'!I27</f>
        <v>0</v>
      </c>
      <c r="J27" s="266">
        <f>+'PI Budget'!M29+'College 2'!J27+'College 3'!J27+'College 4'!J27+'College 5'!J27</f>
        <v>0</v>
      </c>
      <c r="K27" s="266">
        <f>+'PI Budget'!O29+'College 2'!K27+'College 3'!K27+'College 4'!K27+'College 5'!K27</f>
        <v>0</v>
      </c>
      <c r="L27" s="267">
        <f>SUM(G27:K27)</f>
        <v>0</v>
      </c>
      <c r="M27" s="163"/>
      <c r="O27" s="93"/>
      <c r="P27" s="155"/>
      <c r="Q27" s="160"/>
      <c r="R27" s="94"/>
      <c r="S27" s="94"/>
      <c r="T27" s="94"/>
      <c r="U27" s="132"/>
      <c r="V27" s="132"/>
      <c r="W27" s="132"/>
      <c r="X27" s="132"/>
      <c r="Y27" s="132"/>
      <c r="Z27" s="95"/>
      <c r="AA27" s="128"/>
      <c r="AB27" s="246"/>
      <c r="AC27" s="177"/>
      <c r="AD27" s="247"/>
    </row>
    <row r="28" spans="1:33" ht="13.05" customHeight="1" outlineLevel="2" x14ac:dyDescent="0.25">
      <c r="A28" s="262" t="str">
        <f>+'PI Budget'!A30</f>
        <v>OPS</v>
      </c>
      <c r="B28" s="263">
        <f>+'PI Budget'!B30+'College 2'!B28+'College 3'!B28+'College 4'!B28+'College 5'!B28</f>
        <v>0</v>
      </c>
      <c r="C28" s="264">
        <f>+'PI Budget'!C30+'College 2'!C28+'College 3'!C28+'College 4'!C28+'College 5'!C28</f>
        <v>0</v>
      </c>
      <c r="D28" s="265"/>
      <c r="E28" s="265"/>
      <c r="F28" s="265"/>
      <c r="G28" s="266">
        <f>+'PI Budget'!G30+'College 2'!G28+'College 3'!G28+'College 4'!G28+'College 5'!G28</f>
        <v>0</v>
      </c>
      <c r="H28" s="266">
        <f>+'PI Budget'!I30+'College 2'!H28+'College 3'!H28+'College 4'!H28+'College 5'!H28</f>
        <v>0</v>
      </c>
      <c r="I28" s="266">
        <f>+'PI Budget'!K30+'College 2'!I28+'College 3'!I28+'College 4'!I28+'College 5'!I28</f>
        <v>0</v>
      </c>
      <c r="J28" s="266">
        <f>+'PI Budget'!M30+'College 2'!J28+'College 3'!J28+'College 4'!J28+'College 5'!J28</f>
        <v>0</v>
      </c>
      <c r="K28" s="266">
        <f>+'PI Budget'!O30+'College 2'!K28+'College 3'!K28+'College 4'!K28+'College 5'!K28</f>
        <v>0</v>
      </c>
      <c r="L28" s="267">
        <f t="shared" si="9"/>
        <v>0</v>
      </c>
      <c r="M28" s="163"/>
      <c r="O28" s="93"/>
      <c r="P28" s="155"/>
      <c r="Q28" s="160"/>
      <c r="R28" s="94"/>
      <c r="S28" s="94"/>
      <c r="T28" s="94"/>
      <c r="U28" s="132"/>
      <c r="V28" s="132"/>
      <c r="W28" s="132"/>
      <c r="X28" s="132"/>
      <c r="Y28" s="132"/>
      <c r="Z28" s="95"/>
      <c r="AA28" s="128"/>
      <c r="AB28" s="246"/>
      <c r="AC28" s="177"/>
      <c r="AD28" s="247"/>
    </row>
    <row r="29" spans="1:33" ht="13.05" customHeight="1" outlineLevel="2" x14ac:dyDescent="0.25">
      <c r="A29" s="262" t="str">
        <f>+'PI Budget'!A31</f>
        <v>OPS</v>
      </c>
      <c r="B29" s="263">
        <f>+'PI Budget'!B31+'College 2'!B29+'College 3'!B29+'College 4'!B29+'College 5'!B29</f>
        <v>0</v>
      </c>
      <c r="C29" s="264">
        <f>+'PI Budget'!C31+'College 2'!C29+'College 3'!C29+'College 4'!C29+'College 5'!C29</f>
        <v>0</v>
      </c>
      <c r="D29" s="265"/>
      <c r="E29" s="265"/>
      <c r="F29" s="265"/>
      <c r="G29" s="266">
        <f>+'PI Budget'!G31+'College 2'!G29+'College 3'!G29+'College 4'!G29+'College 5'!G29</f>
        <v>0</v>
      </c>
      <c r="H29" s="266">
        <f>+'PI Budget'!I31+'College 2'!H29+'College 3'!H29+'College 4'!H29+'College 5'!H29</f>
        <v>0</v>
      </c>
      <c r="I29" s="266">
        <f>+'PI Budget'!K31+'College 2'!I29+'College 3'!I29+'College 4'!I29+'College 5'!I29</f>
        <v>0</v>
      </c>
      <c r="J29" s="266">
        <f>+'PI Budget'!M31+'College 2'!J29+'College 3'!J29+'College 4'!J29+'College 5'!J29</f>
        <v>0</v>
      </c>
      <c r="K29" s="266">
        <f>+'PI Budget'!O31+'College 2'!K29+'College 3'!K29+'College 4'!K29+'College 5'!K29</f>
        <v>0</v>
      </c>
      <c r="L29" s="267">
        <f t="shared" si="9"/>
        <v>0</v>
      </c>
      <c r="M29" s="163"/>
      <c r="O29" s="93"/>
      <c r="P29" s="155"/>
      <c r="Q29" s="160"/>
      <c r="R29" s="94"/>
      <c r="S29" s="94"/>
      <c r="T29" s="94"/>
      <c r="U29" s="132"/>
      <c r="V29" s="132"/>
      <c r="W29" s="132"/>
      <c r="X29" s="132"/>
      <c r="Y29" s="132"/>
      <c r="Z29" s="95"/>
      <c r="AA29" s="128"/>
      <c r="AB29" s="246"/>
      <c r="AC29" s="177"/>
      <c r="AD29" s="247"/>
    </row>
    <row r="30" spans="1:33" ht="13.05" customHeight="1" outlineLevel="2" x14ac:dyDescent="0.25">
      <c r="A30" s="262" t="str">
        <f>+'PI Budget'!A32</f>
        <v>OPS</v>
      </c>
      <c r="B30" s="263">
        <f>+'PI Budget'!B32+'College 2'!B30+'College 3'!B30+'College 4'!B30+'College 5'!B30</f>
        <v>0</v>
      </c>
      <c r="C30" s="264">
        <f>+'PI Budget'!C32+'College 2'!C30+'College 3'!C30+'College 4'!C30+'College 5'!C30</f>
        <v>0</v>
      </c>
      <c r="D30" s="265"/>
      <c r="E30" s="265"/>
      <c r="F30" s="265"/>
      <c r="G30" s="266">
        <f>+'PI Budget'!G32+'College 2'!G30+'College 3'!G30+'College 4'!G30+'College 5'!G30</f>
        <v>0</v>
      </c>
      <c r="H30" s="266">
        <f>+'PI Budget'!I32+'College 2'!H30+'College 3'!H30+'College 4'!H30+'College 5'!H30</f>
        <v>0</v>
      </c>
      <c r="I30" s="266">
        <f>+'PI Budget'!K32+'College 2'!I30+'College 3'!I30+'College 4'!I30+'College 5'!I30</f>
        <v>0</v>
      </c>
      <c r="J30" s="266">
        <f>+'PI Budget'!M32+'College 2'!J30+'College 3'!J30+'College 4'!J30+'College 5'!J30</f>
        <v>0</v>
      </c>
      <c r="K30" s="266">
        <f>+'PI Budget'!O32+'College 2'!K30+'College 3'!K30+'College 4'!K30+'College 5'!K30</f>
        <v>0</v>
      </c>
      <c r="L30" s="267">
        <f t="shared" si="9"/>
        <v>0</v>
      </c>
      <c r="M30" s="163"/>
      <c r="O30" s="93"/>
      <c r="P30" s="155"/>
      <c r="Q30" s="160"/>
      <c r="R30" s="94"/>
      <c r="S30" s="94"/>
      <c r="T30" s="94"/>
      <c r="U30" s="132"/>
      <c r="V30" s="132"/>
      <c r="W30" s="132"/>
      <c r="X30" s="132"/>
      <c r="Y30" s="132"/>
      <c r="Z30" s="95"/>
      <c r="AA30" s="128"/>
      <c r="AB30" s="246"/>
      <c r="AC30" s="177"/>
      <c r="AD30" s="247"/>
    </row>
    <row r="31" spans="1:33" ht="13.05" customHeight="1" outlineLevel="2" x14ac:dyDescent="0.25">
      <c r="A31" s="262" t="str">
        <f>+'PI Budget'!A33</f>
        <v>OPS</v>
      </c>
      <c r="B31" s="263">
        <f>+'PI Budget'!B33+'College 2'!B31+'College 3'!B31+'College 4'!B31+'College 5'!B31</f>
        <v>0</v>
      </c>
      <c r="C31" s="264">
        <f>+'PI Budget'!C33+'College 2'!C31+'College 3'!C31+'College 4'!C31+'College 5'!C31</f>
        <v>0</v>
      </c>
      <c r="D31" s="265"/>
      <c r="E31" s="265"/>
      <c r="F31" s="265"/>
      <c r="G31" s="266">
        <f>+'PI Budget'!G33+'College 2'!G31+'College 3'!G31+'College 4'!G31+'College 5'!G31</f>
        <v>0</v>
      </c>
      <c r="H31" s="266">
        <f>+'PI Budget'!I33+'College 2'!H31+'College 3'!H31+'College 4'!H31+'College 5'!H31</f>
        <v>0</v>
      </c>
      <c r="I31" s="266">
        <f>+'PI Budget'!K33+'College 2'!I31+'College 3'!I31+'College 4'!I31+'College 5'!I31</f>
        <v>0</v>
      </c>
      <c r="J31" s="266">
        <f>+'PI Budget'!M33+'College 2'!J31+'College 3'!J31+'College 4'!J31+'College 5'!J31</f>
        <v>0</v>
      </c>
      <c r="K31" s="266">
        <f>+'PI Budget'!O33+'College 2'!K31+'College 3'!K31+'College 4'!K31+'College 5'!K31</f>
        <v>0</v>
      </c>
      <c r="L31" s="267">
        <f t="shared" si="9"/>
        <v>0</v>
      </c>
      <c r="M31" s="163"/>
      <c r="O31" s="85" t="s">
        <v>37</v>
      </c>
      <c r="P31" s="156">
        <f t="shared" si="2"/>
        <v>0</v>
      </c>
      <c r="Q31" s="161">
        <f t="shared" si="8"/>
        <v>0</v>
      </c>
      <c r="R31" s="86"/>
      <c r="S31" s="86"/>
      <c r="T31" s="86"/>
      <c r="U31" s="138">
        <v>0</v>
      </c>
      <c r="V31" s="138">
        <f t="shared" si="5"/>
        <v>0</v>
      </c>
      <c r="W31" s="138">
        <f t="shared" si="5"/>
        <v>0</v>
      </c>
      <c r="X31" s="138">
        <f t="shared" si="5"/>
        <v>0</v>
      </c>
      <c r="Y31" s="138">
        <f t="shared" si="5"/>
        <v>0</v>
      </c>
      <c r="Z31" s="87">
        <f t="shared" si="6"/>
        <v>0</v>
      </c>
      <c r="AA31" s="128"/>
      <c r="AB31" s="248">
        <v>0</v>
      </c>
      <c r="AC31" s="178">
        <v>12</v>
      </c>
      <c r="AD31" s="249">
        <f t="shared" si="7"/>
        <v>0</v>
      </c>
    </row>
    <row r="32" spans="1:33" ht="13.05" customHeight="1" outlineLevel="2" x14ac:dyDescent="0.25">
      <c r="A32" s="89" t="str">
        <f>+'PI Budget'!A34</f>
        <v>Undergraduate Students</v>
      </c>
      <c r="B32" s="157">
        <f>+'PI Budget'!B34+'College 2'!B32+'College 3'!B32+'College 4'!B32+'College 5'!B32</f>
        <v>0</v>
      </c>
      <c r="C32" s="162">
        <f>+'PI Budget'!C34+'College 2'!C32+'College 3'!C32+'College 4'!C32+'College 5'!C32</f>
        <v>0</v>
      </c>
      <c r="D32" s="90"/>
      <c r="E32" s="90"/>
      <c r="F32" s="90"/>
      <c r="G32" s="131">
        <f>+'PI Budget'!G34+'College 2'!G32+'College 3'!G32+'College 4'!G32+'College 5'!G32</f>
        <v>0</v>
      </c>
      <c r="H32" s="131">
        <f>+'PI Budget'!I34+'College 2'!H32+'College 3'!H32+'College 4'!H32+'College 5'!H32</f>
        <v>0</v>
      </c>
      <c r="I32" s="131">
        <f>+'PI Budget'!K34+'College 2'!I32+'College 3'!I32+'College 4'!I32+'College 5'!I32</f>
        <v>0</v>
      </c>
      <c r="J32" s="131">
        <f>+'PI Budget'!M34+'College 2'!J32+'College 3'!J32+'College 4'!J32+'College 5'!J32</f>
        <v>0</v>
      </c>
      <c r="K32" s="131">
        <f>+'PI Budget'!O34+'College 2'!K32+'College 3'!K32+'College 4'!K32+'College 5'!K32</f>
        <v>0</v>
      </c>
      <c r="L32" s="91">
        <f>SUM(G32:K32)</f>
        <v>0</v>
      </c>
      <c r="M32" s="163"/>
      <c r="O32" s="89" t="s">
        <v>38</v>
      </c>
      <c r="P32" s="157">
        <f t="shared" si="2"/>
        <v>0</v>
      </c>
      <c r="Q32" s="162">
        <f t="shared" si="8"/>
        <v>0</v>
      </c>
      <c r="R32" s="90"/>
      <c r="S32" s="90"/>
      <c r="T32" s="90"/>
      <c r="U32" s="151">
        <v>0</v>
      </c>
      <c r="V32" s="151">
        <f t="shared" si="5"/>
        <v>0</v>
      </c>
      <c r="W32" s="151">
        <f t="shared" si="5"/>
        <v>0</v>
      </c>
      <c r="X32" s="151">
        <f t="shared" si="5"/>
        <v>0</v>
      </c>
      <c r="Y32" s="151">
        <f t="shared" si="5"/>
        <v>0</v>
      </c>
      <c r="Z32" s="91">
        <f t="shared" si="6"/>
        <v>0</v>
      </c>
      <c r="AA32" s="128"/>
      <c r="AB32" s="250">
        <f>10.05*1044</f>
        <v>10492.2</v>
      </c>
      <c r="AC32" s="179">
        <v>12</v>
      </c>
      <c r="AD32" s="251">
        <f t="shared" si="7"/>
        <v>874.35</v>
      </c>
    </row>
    <row r="33" spans="1:30" x14ac:dyDescent="0.25">
      <c r="A33" s="89" t="str">
        <f>+'PI Budget'!A36</f>
        <v>Grad Research Asst</v>
      </c>
      <c r="B33" s="157">
        <f>+'PI Budget'!B36+'College 2'!B33+'College 3'!B33+'College 4'!B33+'College 5'!B33</f>
        <v>0</v>
      </c>
      <c r="C33" s="162">
        <f>+'PI Budget'!C36+'College 2'!C33+'College 3'!C33+'College 4'!C33+'College 5'!C33</f>
        <v>0</v>
      </c>
      <c r="D33" s="90"/>
      <c r="E33" s="90"/>
      <c r="F33" s="90"/>
      <c r="G33" s="131">
        <f>+'PI Budget'!G36+'College 2'!G33+'College 3'!G33+'College 4'!G33+'College 5'!G33</f>
        <v>0</v>
      </c>
      <c r="H33" s="131">
        <f>+'PI Budget'!I36+'College 2'!H33+'College 3'!H33+'College 4'!H33+'College 5'!H33</f>
        <v>0</v>
      </c>
      <c r="I33" s="131">
        <f>+'PI Budget'!K36+'College 2'!I33+'College 3'!I33+'College 4'!I33+'College 5'!I33</f>
        <v>0</v>
      </c>
      <c r="J33" s="131">
        <f>+'PI Budget'!M36+'College 2'!J33+'College 3'!J33+'College 4'!J33+'College 5'!J33</f>
        <v>0</v>
      </c>
      <c r="K33" s="131">
        <f>+'PI Budget'!O36+'College 2'!K33+'College 3'!K33+'College 4'!K33+'College 5'!K33</f>
        <v>0</v>
      </c>
      <c r="L33" s="91">
        <f>SUM(G33:K33)</f>
        <v>0</v>
      </c>
      <c r="M33" s="163"/>
      <c r="O33" s="89" t="s">
        <v>39</v>
      </c>
      <c r="P33" s="157">
        <f t="shared" si="2"/>
        <v>0</v>
      </c>
      <c r="Q33" s="162">
        <f t="shared" si="8"/>
        <v>0</v>
      </c>
      <c r="R33" s="90"/>
      <c r="S33" s="90"/>
      <c r="T33" s="90"/>
      <c r="U33" s="151">
        <v>0</v>
      </c>
      <c r="V33" s="151">
        <f t="shared" si="5"/>
        <v>0</v>
      </c>
      <c r="W33" s="151">
        <f t="shared" si="5"/>
        <v>0</v>
      </c>
      <c r="X33" s="151">
        <f t="shared" si="5"/>
        <v>0</v>
      </c>
      <c r="Y33" s="151">
        <f t="shared" si="5"/>
        <v>0</v>
      </c>
      <c r="Z33" s="91">
        <f t="shared" si="6"/>
        <v>0</v>
      </c>
      <c r="AA33" s="128"/>
      <c r="AB33" s="250">
        <v>18500</v>
      </c>
      <c r="AC33" s="179">
        <v>12</v>
      </c>
      <c r="AD33" s="251">
        <f t="shared" si="7"/>
        <v>1541.6666666666667</v>
      </c>
    </row>
    <row r="34" spans="1:30" x14ac:dyDescent="0.25">
      <c r="A34" s="13" t="s">
        <v>40</v>
      </c>
      <c r="B34" s="13"/>
      <c r="C34" s="8"/>
      <c r="D34" s="8"/>
      <c r="E34" s="8"/>
      <c r="F34" s="8"/>
      <c r="G34" s="135">
        <f>SUM(G15:G33)</f>
        <v>0</v>
      </c>
      <c r="H34" s="135">
        <f>SUM(H15:H33)</f>
        <v>0</v>
      </c>
      <c r="I34" s="135">
        <f>SUM(I15:I33)</f>
        <v>0</v>
      </c>
      <c r="J34" s="135">
        <f>SUM(J15:J33)</f>
        <v>0</v>
      </c>
      <c r="K34" s="135">
        <f>SUM(K15:K33)</f>
        <v>0</v>
      </c>
      <c r="L34" s="14">
        <f>SUM(G34:K34)</f>
        <v>0</v>
      </c>
      <c r="M34" s="163"/>
      <c r="O34" s="13" t="s">
        <v>40</v>
      </c>
      <c r="P34" s="13"/>
      <c r="Q34" s="8"/>
      <c r="R34" s="8"/>
      <c r="S34" s="8"/>
      <c r="T34" s="8"/>
      <c r="U34" s="135">
        <f>SUM(U15:U33)</f>
        <v>0</v>
      </c>
      <c r="V34" s="135">
        <f>SUM(V15:V33)</f>
        <v>0</v>
      </c>
      <c r="W34" s="135">
        <f>SUM(W15:W33)</f>
        <v>0</v>
      </c>
      <c r="X34" s="135">
        <f>SUM(X15:X33)</f>
        <v>0</v>
      </c>
      <c r="Y34" s="135">
        <f>SUM(Y15:Y33)</f>
        <v>0</v>
      </c>
      <c r="Z34" s="14">
        <f t="shared" si="6"/>
        <v>0</v>
      </c>
      <c r="AA34" s="128"/>
      <c r="AB34" s="252"/>
      <c r="AC34" s="253"/>
      <c r="AD34" s="254"/>
    </row>
    <row r="35" spans="1:30" ht="6" customHeight="1" x14ac:dyDescent="0.25">
      <c r="A35" s="9"/>
      <c r="B35" s="9"/>
      <c r="C35" s="9"/>
      <c r="D35" s="9"/>
      <c r="E35" s="9"/>
      <c r="F35" s="9"/>
      <c r="G35" s="9"/>
      <c r="H35" s="24"/>
      <c r="I35" s="24"/>
      <c r="J35" s="24"/>
      <c r="K35" s="12"/>
      <c r="L35" s="12"/>
      <c r="M35" s="163"/>
      <c r="O35" s="9"/>
      <c r="P35" s="9"/>
      <c r="Q35" s="9"/>
      <c r="R35" s="9"/>
      <c r="S35" s="9"/>
      <c r="T35" s="9"/>
      <c r="U35" s="9"/>
      <c r="V35" s="24"/>
      <c r="W35" s="24"/>
      <c r="X35" s="24"/>
      <c r="Y35" s="12"/>
      <c r="Z35" s="12"/>
      <c r="AA35" s="128"/>
      <c r="AB35" s="146"/>
      <c r="AC35" s="12"/>
      <c r="AD35" s="12"/>
    </row>
    <row r="36" spans="1:30" x14ac:dyDescent="0.25">
      <c r="A36" s="16" t="s">
        <v>41</v>
      </c>
      <c r="B36" s="16"/>
      <c r="C36" s="17"/>
      <c r="D36" s="17"/>
      <c r="E36" s="17"/>
      <c r="F36" s="17"/>
      <c r="G36" s="17"/>
      <c r="H36" s="17"/>
      <c r="I36" s="17"/>
      <c r="J36" s="17"/>
      <c r="K36" s="18"/>
      <c r="L36" s="18"/>
      <c r="M36" s="163"/>
      <c r="O36" s="16" t="s">
        <v>41</v>
      </c>
      <c r="P36" s="16"/>
      <c r="Q36" s="17"/>
      <c r="R36" s="17"/>
      <c r="S36" s="17"/>
      <c r="T36" s="17"/>
      <c r="U36" s="17"/>
      <c r="V36" s="17"/>
      <c r="W36" s="17"/>
      <c r="X36" s="17"/>
      <c r="Y36" s="18"/>
      <c r="Z36" s="18"/>
      <c r="AA36" s="128"/>
      <c r="AB36" s="12"/>
      <c r="AC36" s="12"/>
      <c r="AD36" s="12"/>
    </row>
    <row r="37" spans="1:30" x14ac:dyDescent="0.25">
      <c r="A37" s="73" t="s">
        <v>42</v>
      </c>
      <c r="B37" s="73"/>
      <c r="C37" s="77">
        <v>0.31</v>
      </c>
      <c r="D37" s="77"/>
      <c r="E37" s="77"/>
      <c r="F37" s="77"/>
      <c r="G37" s="128">
        <f>+'PI Budget'!G40+'College 2'!G37+'College 3'!G37+'College 4'!G37+'College 5'!G37</f>
        <v>0</v>
      </c>
      <c r="H37" s="128">
        <f>+'PI Budget'!I40+'College 2'!H37+'College 3'!H37+'College 4'!H37+'College 5'!H37</f>
        <v>0</v>
      </c>
      <c r="I37" s="128">
        <f>+'PI Budget'!K40+'College 2'!I37+'College 3'!I37+'College 4'!I37+'College 5'!I37</f>
        <v>0</v>
      </c>
      <c r="J37" s="128">
        <f>+'PI Budget'!M40+'College 2'!J37+'College 3'!J37+'College 4'!J37+'College 5'!J37</f>
        <v>0</v>
      </c>
      <c r="K37" s="128">
        <f>+'PI Budget'!O40+'College 2'!K37+'College 3'!K37+'College 4'!K37+'College 5'!K37</f>
        <v>0</v>
      </c>
      <c r="L37" s="75">
        <f t="shared" ref="L37:L42" si="10">SUM(G37:K37)</f>
        <v>0</v>
      </c>
      <c r="M37" s="163"/>
      <c r="O37" s="73" t="s">
        <v>42</v>
      </c>
      <c r="P37" s="73"/>
      <c r="Q37" s="77">
        <v>0.28000000000000003</v>
      </c>
      <c r="R37" s="77"/>
      <c r="S37" s="77"/>
      <c r="T37" s="77"/>
      <c r="U37" s="378">
        <f>SUM(U15:U20)*$C$37</f>
        <v>0</v>
      </c>
      <c r="V37" s="378">
        <f>SUM(V15:V20)*$C$37</f>
        <v>0</v>
      </c>
      <c r="W37" s="378">
        <f>SUM(W15:W20)*$C$37</f>
        <v>0</v>
      </c>
      <c r="X37" s="378">
        <f>SUM(X15:X20)*$C$37</f>
        <v>0</v>
      </c>
      <c r="Y37" s="378">
        <f>SUM(Y15:Y20)*$C$37</f>
        <v>0</v>
      </c>
      <c r="Z37" s="75">
        <f t="shared" ref="Z37:Z43" si="11">SUM(U37:Y37)</f>
        <v>0</v>
      </c>
      <c r="AA37" s="128"/>
      <c r="AB37" s="163"/>
      <c r="AC37" s="163"/>
      <c r="AD37" s="163"/>
    </row>
    <row r="38" spans="1:30" outlineLevel="2" x14ac:dyDescent="0.25">
      <c r="A38" s="78" t="s">
        <v>43</v>
      </c>
      <c r="B38" s="78"/>
      <c r="C38" s="81">
        <v>0.39</v>
      </c>
      <c r="D38" s="81"/>
      <c r="E38" s="81"/>
      <c r="F38" s="81"/>
      <c r="G38" s="294">
        <f>+'PI Budget'!G41+'College 2'!G38+'College 3'!G38+'College 4'!G38+'College 5'!G38</f>
        <v>0</v>
      </c>
      <c r="H38" s="294">
        <f>+'PI Budget'!I41+'College 2'!H38+'College 3'!H38+'College 4'!H38+'College 5'!H38</f>
        <v>0</v>
      </c>
      <c r="I38" s="294">
        <f>+'PI Budget'!K41+'College 2'!I38+'College 3'!I38+'College 4'!I38+'College 5'!I38</f>
        <v>0</v>
      </c>
      <c r="J38" s="294">
        <f>+'PI Budget'!M41+'College 2'!J38+'College 3'!J38+'College 4'!J38+'College 5'!J38</f>
        <v>0</v>
      </c>
      <c r="K38" s="294">
        <f>+'PI Budget'!O41+'College 2'!K38+'College 3'!K38+'College 4'!K38+'College 5'!K38</f>
        <v>0</v>
      </c>
      <c r="L38" s="80">
        <f t="shared" si="10"/>
        <v>0</v>
      </c>
      <c r="M38" s="163"/>
      <c r="O38" s="78" t="s">
        <v>43</v>
      </c>
      <c r="P38" s="78"/>
      <c r="Q38" s="81">
        <v>0.37</v>
      </c>
      <c r="R38" s="81"/>
      <c r="S38" s="81"/>
      <c r="T38" s="81"/>
      <c r="U38" s="143">
        <f>(U23)*$C$38</f>
        <v>0</v>
      </c>
      <c r="V38" s="143">
        <f>(V23)*$C$38</f>
        <v>0</v>
      </c>
      <c r="W38" s="143">
        <f>(W23)*$C$38</f>
        <v>0</v>
      </c>
      <c r="X38" s="143">
        <f>(X23)*$C$38</f>
        <v>0</v>
      </c>
      <c r="Y38" s="143">
        <f>(Y23)*$C$38</f>
        <v>0</v>
      </c>
      <c r="Z38" s="80">
        <f t="shared" si="11"/>
        <v>0</v>
      </c>
      <c r="AA38" s="128"/>
      <c r="AB38" s="163"/>
      <c r="AC38" s="163"/>
      <c r="AD38" s="163"/>
    </row>
    <row r="39" spans="1:30" outlineLevel="2" x14ac:dyDescent="0.25">
      <c r="A39" s="82" t="s">
        <v>35</v>
      </c>
      <c r="B39" s="82"/>
      <c r="C39" s="84">
        <v>0.52</v>
      </c>
      <c r="D39" s="84"/>
      <c r="E39" s="84"/>
      <c r="F39" s="84"/>
      <c r="G39" s="130">
        <f>+'PI Budget'!G42+'College 2'!G39+'College 3'!G39+'College 4'!G39+'College 5'!G39</f>
        <v>0</v>
      </c>
      <c r="H39" s="130">
        <f>+'PI Budget'!I42+'College 2'!H39+'College 3'!H39+'College 4'!H39+'College 5'!H39</f>
        <v>0</v>
      </c>
      <c r="I39" s="130">
        <f>+'PI Budget'!K42+'College 2'!I39+'College 3'!I39+'College 4'!I39+'College 5'!I39</f>
        <v>0</v>
      </c>
      <c r="J39" s="130">
        <f>+'PI Budget'!M42+'College 2'!J39+'College 3'!J39+'College 4'!J39+'College 5'!J39</f>
        <v>0</v>
      </c>
      <c r="K39" s="130">
        <f>+'PI Budget'!O42+'College 2'!K39+'College 3'!K39+'College 4'!K39+'College 5'!K39</f>
        <v>0</v>
      </c>
      <c r="L39" s="140">
        <f t="shared" si="10"/>
        <v>0</v>
      </c>
      <c r="M39" s="163"/>
      <c r="O39" s="82" t="s">
        <v>35</v>
      </c>
      <c r="P39" s="82"/>
      <c r="Q39" s="84">
        <v>0.5</v>
      </c>
      <c r="R39" s="84"/>
      <c r="S39" s="84"/>
      <c r="T39" s="84"/>
      <c r="U39" s="130">
        <f>(U24)*$C$39</f>
        <v>0</v>
      </c>
      <c r="V39" s="130">
        <f>(V24)*$C$39</f>
        <v>0</v>
      </c>
      <c r="W39" s="130">
        <f>(W24)*$C$39</f>
        <v>0</v>
      </c>
      <c r="X39" s="130">
        <f>(X24)*$C$39</f>
        <v>0</v>
      </c>
      <c r="Y39" s="130">
        <f>(Y24)*$C$39</f>
        <v>0</v>
      </c>
      <c r="Z39" s="140">
        <f t="shared" si="11"/>
        <v>0</v>
      </c>
      <c r="AA39" s="128"/>
      <c r="AB39" s="163"/>
      <c r="AC39" s="163"/>
      <c r="AD39" s="163"/>
    </row>
    <row r="40" spans="1:30" outlineLevel="2" x14ac:dyDescent="0.25">
      <c r="A40" s="93" t="s">
        <v>44</v>
      </c>
      <c r="B40" s="93"/>
      <c r="C40" s="96">
        <v>0.23</v>
      </c>
      <c r="D40" s="96"/>
      <c r="E40" s="96"/>
      <c r="F40" s="96"/>
      <c r="G40" s="132">
        <f>+'PI Budget'!G43+'College 2'!G40+'College 3'!G40+'College 4'!G40+'College 5'!G40</f>
        <v>0</v>
      </c>
      <c r="H40" s="132">
        <f>+'PI Budget'!I43+'College 2'!H40+'College 3'!H40+'College 4'!H40+'College 5'!H40</f>
        <v>0</v>
      </c>
      <c r="I40" s="132">
        <f>+'PI Budget'!K43+'College 2'!I40+'College 3'!I40+'College 4'!I40+'College 5'!I40</f>
        <v>0</v>
      </c>
      <c r="J40" s="132">
        <f>+'PI Budget'!M43+'College 2'!J40+'College 3'!J40+'College 4'!J40+'College 5'!J40</f>
        <v>0</v>
      </c>
      <c r="K40" s="132">
        <f>+'PI Budget'!O43+'College 2'!K40+'College 3'!K40+'College 4'!K40+'College 5'!K40</f>
        <v>0</v>
      </c>
      <c r="L40" s="95">
        <f t="shared" si="10"/>
        <v>0</v>
      </c>
      <c r="M40" s="163"/>
      <c r="O40" s="93" t="s">
        <v>44</v>
      </c>
      <c r="P40" s="93"/>
      <c r="Q40" s="96">
        <v>0.22</v>
      </c>
      <c r="R40" s="96"/>
      <c r="S40" s="96"/>
      <c r="T40" s="96"/>
      <c r="U40" s="132">
        <f>+U25*$C$40</f>
        <v>0</v>
      </c>
      <c r="V40" s="132">
        <f>+V25*$C$40</f>
        <v>0</v>
      </c>
      <c r="W40" s="132">
        <f>+W25*$C$40</f>
        <v>0</v>
      </c>
      <c r="X40" s="132">
        <f>+X25*$C$40</f>
        <v>0</v>
      </c>
      <c r="Y40" s="132">
        <f>+Y25*$C$40</f>
        <v>0</v>
      </c>
      <c r="Z40" s="95">
        <f t="shared" si="11"/>
        <v>0</v>
      </c>
      <c r="AA40" s="128"/>
      <c r="AB40" s="163"/>
      <c r="AC40" s="163"/>
      <c r="AD40" s="163"/>
    </row>
    <row r="41" spans="1:30" outlineLevel="2" x14ac:dyDescent="0.25">
      <c r="A41" s="85" t="s">
        <v>37</v>
      </c>
      <c r="B41" s="85"/>
      <c r="C41" s="88">
        <v>0.14000000000000001</v>
      </c>
      <c r="D41" s="88"/>
      <c r="E41" s="88"/>
      <c r="F41" s="88"/>
      <c r="G41" s="266">
        <f>+'PI Budget'!G44+'College 2'!G41+'College 3'!G41+'College 4'!G41+'College 5'!G41</f>
        <v>0</v>
      </c>
      <c r="H41" s="266">
        <f>+'PI Budget'!I44+'College 2'!H41+'College 3'!H41+'College 4'!H41+'College 5'!H41</f>
        <v>0</v>
      </c>
      <c r="I41" s="266">
        <f>+'PI Budget'!K44+'College 2'!I41+'College 3'!I41+'College 4'!I41+'College 5'!I41</f>
        <v>0</v>
      </c>
      <c r="J41" s="266">
        <f>+'PI Budget'!M44+'College 2'!J41+'College 3'!J41+'College 4'!J41+'College 5'!J41</f>
        <v>0</v>
      </c>
      <c r="K41" s="266">
        <f>+'PI Budget'!O44+'College 2'!K41+'College 3'!K41+'College 4'!K41+'College 5'!K41</f>
        <v>0</v>
      </c>
      <c r="L41" s="87">
        <f t="shared" si="10"/>
        <v>0</v>
      </c>
      <c r="M41" s="163"/>
      <c r="O41" s="85" t="s">
        <v>37</v>
      </c>
      <c r="P41" s="85"/>
      <c r="Q41" s="88">
        <v>0.12</v>
      </c>
      <c r="R41" s="88"/>
      <c r="S41" s="88"/>
      <c r="T41" s="88"/>
      <c r="U41" s="138">
        <f>+U31*$C$41</f>
        <v>0</v>
      </c>
      <c r="V41" s="138">
        <f>+V31*$C$41</f>
        <v>0</v>
      </c>
      <c r="W41" s="138">
        <f>+W31*$C$41</f>
        <v>0</v>
      </c>
      <c r="X41" s="138">
        <f>+X31*$C$41</f>
        <v>0</v>
      </c>
      <c r="Y41" s="138">
        <f>+Y31*$C$41</f>
        <v>0</v>
      </c>
      <c r="Z41" s="87">
        <f t="shared" si="11"/>
        <v>0</v>
      </c>
      <c r="AA41" s="128"/>
      <c r="AB41" s="163"/>
      <c r="AC41" s="163"/>
      <c r="AD41" s="163"/>
    </row>
    <row r="42" spans="1:30" x14ac:dyDescent="0.25">
      <c r="A42" s="89" t="s">
        <v>45</v>
      </c>
      <c r="B42" s="89"/>
      <c r="C42" s="92">
        <v>0.02</v>
      </c>
      <c r="D42" s="92"/>
      <c r="E42" s="92"/>
      <c r="F42" s="92"/>
      <c r="G42" s="131">
        <f>+'PI Budget'!G45+'College 2'!G42+'College 3'!G42+'College 4'!G42+'College 5'!G42</f>
        <v>0</v>
      </c>
      <c r="H42" s="131">
        <f>+'PI Budget'!I45+'College 2'!H42+'College 3'!H42+'College 4'!H42+'College 5'!H42</f>
        <v>0</v>
      </c>
      <c r="I42" s="131">
        <f>+'PI Budget'!K45+'College 2'!I42+'College 3'!I42+'College 4'!I42+'College 5'!I42</f>
        <v>0</v>
      </c>
      <c r="J42" s="131">
        <f>+'PI Budget'!M45+'College 2'!J42+'College 3'!J42+'College 4'!J42+'College 5'!J42</f>
        <v>0</v>
      </c>
      <c r="K42" s="131">
        <f>+'PI Budget'!O45+'College 2'!K42+'College 3'!K42+'College 4'!K42+'College 5'!K42</f>
        <v>0</v>
      </c>
      <c r="L42" s="91">
        <f t="shared" si="10"/>
        <v>0</v>
      </c>
      <c r="M42" s="163"/>
      <c r="O42" s="89" t="s">
        <v>45</v>
      </c>
      <c r="P42" s="89"/>
      <c r="Q42" s="92">
        <v>0.02</v>
      </c>
      <c r="R42" s="92"/>
      <c r="S42" s="92"/>
      <c r="T42" s="92"/>
      <c r="U42" s="131">
        <f>SUM(U32:U33)*$C$42</f>
        <v>0</v>
      </c>
      <c r="V42" s="131">
        <f>SUM(V32:V33)*$C$42</f>
        <v>0</v>
      </c>
      <c r="W42" s="131">
        <f>SUM(W32:W33)*$C$42</f>
        <v>0</v>
      </c>
      <c r="X42" s="131">
        <f>SUM(X32:X33)*$C$42</f>
        <v>0</v>
      </c>
      <c r="Y42" s="131">
        <f>SUM(Y32:Y33)*$C$42</f>
        <v>0</v>
      </c>
      <c r="Z42" s="91">
        <f t="shared" si="11"/>
        <v>0</v>
      </c>
      <c r="AA42" s="128"/>
      <c r="AB42" s="163"/>
      <c r="AC42" s="163"/>
      <c r="AD42" s="163"/>
    </row>
    <row r="43" spans="1:30" s="3" customFormat="1" x14ac:dyDescent="0.25">
      <c r="A43" s="13" t="s">
        <v>46</v>
      </c>
      <c r="B43" s="13"/>
      <c r="C43" s="26"/>
      <c r="D43" s="26"/>
      <c r="E43" s="26"/>
      <c r="F43" s="26"/>
      <c r="G43" s="135">
        <f>SUM(G37:G42)</f>
        <v>0</v>
      </c>
      <c r="H43" s="135">
        <f>SUM(H37:H42)</f>
        <v>0</v>
      </c>
      <c r="I43" s="135">
        <f>SUM(I37:I42)</f>
        <v>0</v>
      </c>
      <c r="J43" s="135">
        <f>SUM(J37:J42)</f>
        <v>0</v>
      </c>
      <c r="K43" s="135">
        <f>SUM(K37:K42)</f>
        <v>0</v>
      </c>
      <c r="L43" s="14">
        <f>SUM(G43:K43)</f>
        <v>0</v>
      </c>
      <c r="M43" s="163"/>
      <c r="N43" s="106"/>
      <c r="O43" s="13" t="s">
        <v>46</v>
      </c>
      <c r="P43" s="13"/>
      <c r="Q43" s="26"/>
      <c r="R43" s="26"/>
      <c r="S43" s="26"/>
      <c r="T43" s="26"/>
      <c r="U43" s="135">
        <f>SUM(U37:U42)</f>
        <v>0</v>
      </c>
      <c r="V43" s="135">
        <f>SUM(V37:V42)</f>
        <v>0</v>
      </c>
      <c r="W43" s="135">
        <f>SUM(W37:W42)</f>
        <v>0</v>
      </c>
      <c r="X43" s="135">
        <f>SUM(X37:X42)</f>
        <v>0</v>
      </c>
      <c r="Y43" s="135">
        <f>SUM(Y37:Y42)</f>
        <v>0</v>
      </c>
      <c r="Z43" s="14">
        <f t="shared" si="11"/>
        <v>0</v>
      </c>
      <c r="AA43" s="128"/>
      <c r="AB43" s="163"/>
      <c r="AC43" s="163"/>
      <c r="AD43" s="163"/>
    </row>
    <row r="44" spans="1:30" s="3" customFormat="1" ht="6" customHeight="1" x14ac:dyDescent="0.25">
      <c r="A44" s="11"/>
      <c r="B44" s="11"/>
      <c r="C44" s="15"/>
      <c r="D44" s="15"/>
      <c r="E44" s="15"/>
      <c r="F44" s="15"/>
      <c r="G44" s="15"/>
      <c r="H44" s="15"/>
      <c r="I44" s="15"/>
      <c r="J44" s="15"/>
      <c r="K44" s="12"/>
      <c r="L44" s="12"/>
      <c r="M44" s="163"/>
      <c r="N44" s="106"/>
      <c r="O44" s="11"/>
      <c r="P44" s="11"/>
      <c r="Q44" s="15"/>
      <c r="R44" s="15"/>
      <c r="S44" s="15"/>
      <c r="T44" s="15"/>
      <c r="U44" s="15"/>
      <c r="V44" s="15"/>
      <c r="W44" s="15"/>
      <c r="X44" s="15"/>
      <c r="Y44" s="12"/>
      <c r="Z44" s="12"/>
      <c r="AA44" s="128"/>
      <c r="AB44" s="146"/>
      <c r="AC44" s="12"/>
      <c r="AD44" s="12"/>
    </row>
    <row r="45" spans="1:30" s="4" customFormat="1" ht="13.8" x14ac:dyDescent="0.25">
      <c r="A45" s="16" t="s">
        <v>47</v>
      </c>
      <c r="B45" s="16"/>
      <c r="C45" s="20"/>
      <c r="D45" s="20"/>
      <c r="E45" s="20"/>
      <c r="F45" s="20"/>
      <c r="G45" s="20"/>
      <c r="H45" s="20"/>
      <c r="I45" s="20"/>
      <c r="J45" s="20"/>
      <c r="K45" s="21"/>
      <c r="L45" s="19"/>
      <c r="M45" s="163"/>
      <c r="N45" s="107"/>
      <c r="O45" s="16" t="s">
        <v>47</v>
      </c>
      <c r="P45" s="16"/>
      <c r="Q45" s="20"/>
      <c r="R45" s="20"/>
      <c r="S45" s="20"/>
      <c r="T45" s="20"/>
      <c r="U45" s="20"/>
      <c r="V45" s="20"/>
      <c r="W45" s="20"/>
      <c r="X45" s="20"/>
      <c r="Y45" s="21"/>
      <c r="Z45" s="19"/>
      <c r="AA45" s="128"/>
      <c r="AB45" s="184" t="s">
        <v>48</v>
      </c>
      <c r="AC45" s="185" t="s">
        <v>49</v>
      </c>
      <c r="AD45" s="185" t="s">
        <v>50</v>
      </c>
    </row>
    <row r="46" spans="1:30" s="4" customFormat="1" ht="13.8" x14ac:dyDescent="0.25">
      <c r="A46" s="9" t="str">
        <f>+'PI Budget'!A51</f>
        <v>Conference Travel</v>
      </c>
      <c r="B46" s="11"/>
      <c r="C46" s="25"/>
      <c r="D46" s="25"/>
      <c r="E46" s="25"/>
      <c r="F46" s="25"/>
      <c r="G46" s="163">
        <f>+'PI Budget'!G51+'College 2'!G46+'College 3'!G46+'College 4'!G46+'College 5'!G46</f>
        <v>0</v>
      </c>
      <c r="H46" s="163">
        <f>+'PI Budget'!I51+'College 2'!H46+'College 3'!H46+'College 4'!H46+'College 5'!H46</f>
        <v>0</v>
      </c>
      <c r="I46" s="163">
        <f>+'PI Budget'!K51+'College 2'!I46+'College 3'!I46+'College 4'!I46+'College 5'!I46</f>
        <v>0</v>
      </c>
      <c r="J46" s="163">
        <f>+'PI Budget'!M51+'College 2'!J46+'College 3'!J46+'College 4'!J46+'College 5'!J46</f>
        <v>0</v>
      </c>
      <c r="K46" s="163">
        <f>+'PI Budget'!O51+'College 2'!K46+'College 3'!K46+'College 4'!K46+'College 5'!K46</f>
        <v>0</v>
      </c>
      <c r="L46" s="12">
        <f>SUM(G46:K46)</f>
        <v>0</v>
      </c>
      <c r="M46" s="163"/>
      <c r="N46" s="107"/>
      <c r="O46" s="9" t="s">
        <v>51</v>
      </c>
      <c r="P46" s="11"/>
      <c r="Q46" s="25"/>
      <c r="R46" s="25"/>
      <c r="S46" s="25"/>
      <c r="T46" s="25"/>
      <c r="U46" s="133">
        <f>+PersonnelTravelTuitionWorksheet!Z73+PersonnelTravelTuitionWorksheet!Z60+PersonnelTravelTuitionWorksheet!Z47</f>
        <v>0</v>
      </c>
      <c r="V46" s="133">
        <f t="shared" ref="V46:Y47" si="12">+U46*1.05</f>
        <v>0</v>
      </c>
      <c r="W46" s="133">
        <f t="shared" si="12"/>
        <v>0</v>
      </c>
      <c r="X46" s="133">
        <f t="shared" si="12"/>
        <v>0</v>
      </c>
      <c r="Y46" s="133">
        <f t="shared" si="12"/>
        <v>0</v>
      </c>
      <c r="Z46" s="12">
        <f>SUM(U46:Y46)</f>
        <v>0</v>
      </c>
      <c r="AA46" s="128"/>
      <c r="AB46" s="213"/>
      <c r="AC46" s="213"/>
      <c r="AD46" s="213"/>
    </row>
    <row r="47" spans="1:30" s="4" customFormat="1" ht="14.25" customHeight="1" x14ac:dyDescent="0.25">
      <c r="A47" s="9" t="str">
        <f>+'PI Budget'!A52</f>
        <v>Project Travel</v>
      </c>
      <c r="B47" s="9"/>
      <c r="C47" s="9"/>
      <c r="D47" s="9"/>
      <c r="E47" s="9"/>
      <c r="F47" s="9"/>
      <c r="G47" s="163">
        <f>+'PI Budget'!G52+'College 2'!G47+'College 3'!G47+'College 4'!G47+'College 5'!G47</f>
        <v>0</v>
      </c>
      <c r="H47" s="163">
        <f>+'PI Budget'!I52+'College 2'!H47+'College 3'!H47+'College 4'!H47+'College 5'!H47</f>
        <v>0</v>
      </c>
      <c r="I47" s="163">
        <f>+'PI Budget'!K52+'College 2'!I47+'College 3'!I47+'College 4'!I47+'College 5'!I47</f>
        <v>0</v>
      </c>
      <c r="J47" s="163">
        <f>+'PI Budget'!M52+'College 2'!J47+'College 3'!J47+'College 4'!J47+'College 5'!J47</f>
        <v>0</v>
      </c>
      <c r="K47" s="163">
        <f>+'PI Budget'!O52+'College 2'!K47+'College 3'!K47+'College 4'!K47+'College 5'!K47</f>
        <v>0</v>
      </c>
      <c r="L47" s="12">
        <f>SUM(G47:K47)</f>
        <v>0</v>
      </c>
      <c r="M47" s="163"/>
      <c r="N47" s="107"/>
      <c r="O47" s="9" t="s">
        <v>52</v>
      </c>
      <c r="P47" s="9"/>
      <c r="Q47" s="9"/>
      <c r="R47" s="9"/>
      <c r="S47" s="9"/>
      <c r="T47" s="9"/>
      <c r="U47" s="133">
        <v>0</v>
      </c>
      <c r="V47" s="133">
        <f t="shared" si="12"/>
        <v>0</v>
      </c>
      <c r="W47" s="133">
        <f t="shared" si="12"/>
        <v>0</v>
      </c>
      <c r="X47" s="133">
        <f t="shared" si="12"/>
        <v>0</v>
      </c>
      <c r="Y47" s="133">
        <f t="shared" si="12"/>
        <v>0</v>
      </c>
      <c r="Z47" s="12">
        <f>SUM(U47:Y47)</f>
        <v>0</v>
      </c>
      <c r="AA47" s="128"/>
      <c r="AB47" s="213"/>
      <c r="AC47" s="213"/>
      <c r="AD47" s="213"/>
    </row>
    <row r="48" spans="1:30" s="4" customFormat="1" ht="14.25" customHeight="1" x14ac:dyDescent="0.25">
      <c r="A48" s="13" t="s">
        <v>53</v>
      </c>
      <c r="B48" s="13"/>
      <c r="C48" s="8"/>
      <c r="D48" s="8"/>
      <c r="E48" s="8"/>
      <c r="F48" s="8"/>
      <c r="G48" s="135">
        <f>SUM(G46:G47)</f>
        <v>0</v>
      </c>
      <c r="H48" s="135">
        <f>SUM(H46:H47)</f>
        <v>0</v>
      </c>
      <c r="I48" s="135">
        <f>SUM(I46:I47)</f>
        <v>0</v>
      </c>
      <c r="J48" s="135">
        <f>SUM(J46:J47)</f>
        <v>0</v>
      </c>
      <c r="K48" s="135">
        <f>SUM(K46:K47)</f>
        <v>0</v>
      </c>
      <c r="L48" s="14">
        <f>SUM(G48:K48)</f>
        <v>0</v>
      </c>
      <c r="M48" s="163"/>
      <c r="N48" s="107"/>
      <c r="O48" s="13" t="s">
        <v>53</v>
      </c>
      <c r="P48" s="13"/>
      <c r="Q48" s="8"/>
      <c r="R48" s="8"/>
      <c r="S48" s="8"/>
      <c r="T48" s="8"/>
      <c r="U48" s="135">
        <f>SUM(U46:U47)</f>
        <v>0</v>
      </c>
      <c r="V48" s="135">
        <f>SUM(V46:V47)</f>
        <v>0</v>
      </c>
      <c r="W48" s="135">
        <f>SUM(W46:W47)</f>
        <v>0</v>
      </c>
      <c r="X48" s="135">
        <f>SUM(X46:X47)</f>
        <v>0</v>
      </c>
      <c r="Y48" s="135">
        <f>SUM(Y46:Y47)</f>
        <v>0</v>
      </c>
      <c r="Z48" s="14">
        <f>SUM(U48:Y48)</f>
        <v>0</v>
      </c>
      <c r="AA48" s="128"/>
      <c r="AB48" s="213"/>
      <c r="AC48" s="213"/>
      <c r="AD48" s="213"/>
    </row>
    <row r="49" spans="1:30" s="4" customFormat="1" ht="6" customHeight="1" x14ac:dyDescent="0.25">
      <c r="A49" s="9"/>
      <c r="B49" s="9"/>
      <c r="C49" s="9"/>
      <c r="D49" s="9"/>
      <c r="E49" s="9"/>
      <c r="F49" s="9"/>
      <c r="G49" s="52"/>
      <c r="H49" s="9"/>
      <c r="I49" s="9"/>
      <c r="J49" s="9"/>
      <c r="K49" s="12"/>
      <c r="L49" s="12"/>
      <c r="M49" s="163"/>
      <c r="N49" s="107"/>
      <c r="O49" s="9"/>
      <c r="P49" s="9"/>
      <c r="Q49" s="9"/>
      <c r="R49" s="9"/>
      <c r="S49" s="9"/>
      <c r="T49" s="9"/>
      <c r="U49" s="52"/>
      <c r="V49" s="9"/>
      <c r="W49" s="9"/>
      <c r="X49" s="9"/>
      <c r="Y49" s="12"/>
      <c r="Z49" s="12"/>
      <c r="AA49" s="128"/>
      <c r="AB49" s="12"/>
      <c r="AC49" s="12"/>
      <c r="AD49" s="12"/>
    </row>
    <row r="50" spans="1:30" s="4" customFormat="1" ht="13.8" x14ac:dyDescent="0.25">
      <c r="A50" s="16" t="s">
        <v>54</v>
      </c>
      <c r="B50" s="16"/>
      <c r="C50" s="17"/>
      <c r="D50" s="17"/>
      <c r="E50" s="17"/>
      <c r="F50" s="17"/>
      <c r="G50" s="17"/>
      <c r="H50" s="17"/>
      <c r="I50" s="17"/>
      <c r="J50" s="17"/>
      <c r="K50" s="17"/>
      <c r="L50" s="19"/>
      <c r="M50" s="163"/>
      <c r="N50" s="107"/>
      <c r="O50" s="16" t="s">
        <v>54</v>
      </c>
      <c r="P50" s="16"/>
      <c r="Q50" s="17"/>
      <c r="R50" s="17"/>
      <c r="S50" s="17"/>
      <c r="T50" s="17"/>
      <c r="U50" s="17"/>
      <c r="V50" s="17"/>
      <c r="W50" s="17"/>
      <c r="X50" s="17"/>
      <c r="Y50" s="17"/>
      <c r="Z50" s="19"/>
      <c r="AA50" s="128"/>
      <c r="AB50" s="58"/>
      <c r="AC50" s="53"/>
      <c r="AD50" s="53"/>
    </row>
    <row r="51" spans="1:30" s="4" customFormat="1" ht="14.25" customHeight="1" x14ac:dyDescent="0.25">
      <c r="A51" s="9" t="str">
        <f>+'PI Budget'!A56</f>
        <v>Supplies</v>
      </c>
      <c r="B51" s="9"/>
      <c r="C51" s="9"/>
      <c r="D51" s="9"/>
      <c r="E51" s="9"/>
      <c r="F51" s="9"/>
      <c r="G51" s="163">
        <f>+'PI Budget'!G56+'College 2'!G51+'College 3'!G51+'College 4'!G51+'College 5'!G51</f>
        <v>0</v>
      </c>
      <c r="H51" s="163">
        <f>+'PI Budget'!I56+'College 2'!H51+'College 3'!H51+'College 4'!H51+'College 5'!H51</f>
        <v>0</v>
      </c>
      <c r="I51" s="163">
        <f>+'PI Budget'!K56+'College 2'!I51+'College 3'!I51+'College 4'!I51+'College 5'!I51</f>
        <v>0</v>
      </c>
      <c r="J51" s="163">
        <f>+'PI Budget'!M56+'College 2'!J51+'College 3'!J51+'College 4'!J51+'College 5'!J51</f>
        <v>0</v>
      </c>
      <c r="K51" s="163">
        <f>+'PI Budget'!O56+'College 2'!K51+'College 3'!K51+'College 4'!K51+'College 5'!K51</f>
        <v>0</v>
      </c>
      <c r="L51" s="12">
        <f>SUM(G51:K51)</f>
        <v>0</v>
      </c>
      <c r="M51" s="163"/>
      <c r="N51" s="107"/>
      <c r="O51" s="9" t="s">
        <v>55</v>
      </c>
      <c r="P51" s="9"/>
      <c r="Q51" s="9"/>
      <c r="R51" s="9"/>
      <c r="S51" s="9"/>
      <c r="T51" s="9"/>
      <c r="U51" s="133">
        <v>0</v>
      </c>
      <c r="V51" s="133">
        <v>0</v>
      </c>
      <c r="W51" s="133">
        <v>0</v>
      </c>
      <c r="X51" s="133">
        <v>0</v>
      </c>
      <c r="Y51" s="133">
        <v>0</v>
      </c>
      <c r="Z51" s="12">
        <f>SUM(U51:Y51)</f>
        <v>0</v>
      </c>
      <c r="AA51" s="128"/>
      <c r="AB51" s="133"/>
      <c r="AC51" s="133"/>
      <c r="AD51" s="133"/>
    </row>
    <row r="52" spans="1:30" s="4" customFormat="1" ht="14.25" customHeight="1" x14ac:dyDescent="0.25">
      <c r="A52" s="9" t="str">
        <f>+'PI Budget'!A57</f>
        <v>TBD</v>
      </c>
      <c r="B52" s="9"/>
      <c r="C52" s="9"/>
      <c r="D52" s="9"/>
      <c r="E52" s="9"/>
      <c r="F52" s="9"/>
      <c r="G52" s="163">
        <f>+'PI Budget'!G57+'College 2'!G52+'College 3'!G52+'College 4'!G52+'College 5'!G52</f>
        <v>0</v>
      </c>
      <c r="H52" s="163">
        <f>+'PI Budget'!I57+'College 2'!H52+'College 3'!H52+'College 4'!H52+'College 5'!H52</f>
        <v>0</v>
      </c>
      <c r="I52" s="163">
        <f>+'PI Budget'!K57+'College 2'!I52+'College 3'!I52+'College 4'!I52+'College 5'!I52</f>
        <v>0</v>
      </c>
      <c r="J52" s="163">
        <f>+'PI Budget'!M57+'College 2'!J52+'College 3'!J52+'College 4'!J52+'College 5'!J52</f>
        <v>0</v>
      </c>
      <c r="K52" s="163">
        <f>+'PI Budget'!O57+'College 2'!K52+'College 3'!K52+'College 4'!K52+'College 5'!K52</f>
        <v>0</v>
      </c>
      <c r="L52" s="12">
        <f>SUM(G52:K52)</f>
        <v>0</v>
      </c>
      <c r="M52" s="163"/>
      <c r="N52" s="107"/>
      <c r="O52" s="9" t="s">
        <v>55</v>
      </c>
      <c r="P52" s="9"/>
      <c r="Q52" s="9"/>
      <c r="R52" s="9"/>
      <c r="S52" s="9"/>
      <c r="T52" s="9"/>
      <c r="U52" s="133">
        <v>0</v>
      </c>
      <c r="V52" s="133">
        <v>0</v>
      </c>
      <c r="W52" s="133">
        <v>0</v>
      </c>
      <c r="X52" s="133">
        <v>0</v>
      </c>
      <c r="Y52" s="133">
        <v>0</v>
      </c>
      <c r="Z52" s="12">
        <f>SUM(U52:Y52)</f>
        <v>0</v>
      </c>
      <c r="AA52" s="128"/>
      <c r="AB52" s="133"/>
      <c r="AC52" s="133"/>
      <c r="AD52" s="133"/>
    </row>
    <row r="53" spans="1:30" s="4" customFormat="1" ht="14.25" customHeight="1" x14ac:dyDescent="0.25">
      <c r="A53" s="9" t="e">
        <f>+'PI Budget'!#REF!</f>
        <v>#REF!</v>
      </c>
      <c r="B53" s="9"/>
      <c r="C53" s="9"/>
      <c r="D53" s="9"/>
      <c r="E53" s="9"/>
      <c r="F53" s="9"/>
      <c r="G53" s="163" t="e">
        <f>+'PI Budget'!#REF!+'College 2'!G54+'College 3'!G54+'College 4'!G54+'College 5'!G54</f>
        <v>#REF!</v>
      </c>
      <c r="H53" s="163" t="e">
        <f>+'PI Budget'!#REF!+'College 2'!H54+'College 3'!H54+'College 4'!H54+'College 5'!H54</f>
        <v>#REF!</v>
      </c>
      <c r="I53" s="163" t="e">
        <f>+'PI Budget'!#REF!+'College 2'!I54+'College 3'!I54+'College 4'!I54+'College 5'!I54</f>
        <v>#REF!</v>
      </c>
      <c r="J53" s="163" t="e">
        <f>+'PI Budget'!#REF!+'College 2'!J54+'College 3'!J54+'College 4'!J54+'College 5'!J54</f>
        <v>#REF!</v>
      </c>
      <c r="K53" s="163" t="e">
        <f>+'PI Budget'!#REF!+'College 2'!K54+'College 3'!K54+'College 4'!K54+'College 5'!K54</f>
        <v>#REF!</v>
      </c>
      <c r="L53" s="12" t="e">
        <f>SUM(G53:K53)</f>
        <v>#REF!</v>
      </c>
      <c r="M53" s="163"/>
      <c r="N53" s="107"/>
      <c r="O53" s="9"/>
      <c r="P53" s="9"/>
      <c r="Q53" s="9"/>
      <c r="R53" s="9"/>
      <c r="S53" s="9"/>
      <c r="T53" s="9"/>
      <c r="U53" s="133"/>
      <c r="V53" s="133"/>
      <c r="W53" s="133"/>
      <c r="X53" s="133"/>
      <c r="Y53" s="133"/>
      <c r="Z53" s="12"/>
      <c r="AA53" s="128"/>
      <c r="AB53" s="133"/>
      <c r="AC53" s="133"/>
      <c r="AD53" s="133"/>
    </row>
    <row r="54" spans="1:30" s="4" customFormat="1" ht="13.8" x14ac:dyDescent="0.25">
      <c r="A54" s="9" t="e">
        <f>+'PI Budget'!#REF!</f>
        <v>#REF!</v>
      </c>
      <c r="B54" s="9"/>
      <c r="C54" s="9"/>
      <c r="D54" s="9"/>
      <c r="E54" s="9"/>
      <c r="F54" s="9"/>
      <c r="G54" s="163" t="e">
        <f>+'PI Budget'!#REF!+'College 2'!G54+'College 3'!G54+'College 4'!G54+'College 5'!G54</f>
        <v>#REF!</v>
      </c>
      <c r="H54" s="163" t="e">
        <f>+'PI Budget'!#REF!+'College 2'!H54+'College 3'!H54+'College 4'!H54+'College 5'!H54</f>
        <v>#REF!</v>
      </c>
      <c r="I54" s="163" t="e">
        <f>+'PI Budget'!#REF!+'College 2'!I54+'College 3'!I54+'College 4'!I54+'College 5'!I54</f>
        <v>#REF!</v>
      </c>
      <c r="J54" s="163" t="e">
        <f>+'PI Budget'!#REF!+'College 2'!J54+'College 3'!J54+'College 4'!J54+'College 5'!J54</f>
        <v>#REF!</v>
      </c>
      <c r="K54" s="163" t="e">
        <f>+'PI Budget'!#REF!+'College 2'!K54+'College 3'!K54+'College 4'!K54+'College 5'!K54</f>
        <v>#REF!</v>
      </c>
      <c r="L54" s="12" t="e">
        <f>SUM(G54:K54)</f>
        <v>#REF!</v>
      </c>
      <c r="M54" s="163"/>
      <c r="N54" s="107"/>
      <c r="O54" s="9" t="s">
        <v>55</v>
      </c>
      <c r="P54" s="9"/>
      <c r="Q54" s="9"/>
      <c r="R54" s="9"/>
      <c r="S54" s="9"/>
      <c r="T54" s="9"/>
      <c r="U54" s="133">
        <v>0</v>
      </c>
      <c r="V54" s="133">
        <v>0</v>
      </c>
      <c r="W54" s="133">
        <v>0</v>
      </c>
      <c r="X54" s="133">
        <v>0</v>
      </c>
      <c r="Y54" s="133">
        <v>0</v>
      </c>
      <c r="Z54" s="12">
        <f>SUM(U54:Y54)</f>
        <v>0</v>
      </c>
      <c r="AA54" s="128"/>
      <c r="AB54" s="133"/>
      <c r="AC54" s="133"/>
      <c r="AD54" s="133"/>
    </row>
    <row r="55" spans="1:30" s="4" customFormat="1" ht="13.8" x14ac:dyDescent="0.25">
      <c r="A55" s="13" t="s">
        <v>56</v>
      </c>
      <c r="B55" s="13"/>
      <c r="C55" s="8"/>
      <c r="D55" s="8"/>
      <c r="E55" s="8"/>
      <c r="F55" s="8"/>
      <c r="G55" s="135" t="e">
        <f>SUM(G51:G54)</f>
        <v>#REF!</v>
      </c>
      <c r="H55" s="135" t="e">
        <f>SUM(H51:H54)</f>
        <v>#REF!</v>
      </c>
      <c r="I55" s="135" t="e">
        <f>SUM(I51:I54)</f>
        <v>#REF!</v>
      </c>
      <c r="J55" s="135" t="e">
        <f>SUM(J51:J54)</f>
        <v>#REF!</v>
      </c>
      <c r="K55" s="135" t="e">
        <f>SUM(K51:K54)</f>
        <v>#REF!</v>
      </c>
      <c r="L55" s="14" t="e">
        <f>SUM(G55:K55)</f>
        <v>#REF!</v>
      </c>
      <c r="M55" s="163"/>
      <c r="N55" s="107"/>
      <c r="O55" s="13" t="s">
        <v>56</v>
      </c>
      <c r="P55" s="13"/>
      <c r="Q55" s="8"/>
      <c r="R55" s="8"/>
      <c r="S55" s="8"/>
      <c r="T55" s="8"/>
      <c r="U55" s="135">
        <f>SUM(U51:U54)</f>
        <v>0</v>
      </c>
      <c r="V55" s="135">
        <f>SUM(V51:V54)</f>
        <v>0</v>
      </c>
      <c r="W55" s="135">
        <f>SUM(W51:W54)</f>
        <v>0</v>
      </c>
      <c r="X55" s="135">
        <f>SUM(X51:X54)</f>
        <v>0</v>
      </c>
      <c r="Y55" s="135">
        <f>SUM(Y51:Y54)</f>
        <v>0</v>
      </c>
      <c r="Z55" s="14">
        <f>SUM(U55:Y55)</f>
        <v>0</v>
      </c>
      <c r="AA55" s="128"/>
      <c r="AB55" s="163"/>
      <c r="AC55" s="163"/>
      <c r="AD55" s="163"/>
    </row>
    <row r="56" spans="1:30" s="4" customFormat="1" ht="6" customHeight="1" x14ac:dyDescent="0.25">
      <c r="A56" s="9"/>
      <c r="B56" s="9"/>
      <c r="C56" s="9"/>
      <c r="D56" s="9"/>
      <c r="E56" s="9"/>
      <c r="F56" s="9"/>
      <c r="G56" s="9"/>
      <c r="H56" s="9"/>
      <c r="I56" s="9"/>
      <c r="J56" s="9"/>
      <c r="K56" s="12"/>
      <c r="L56" s="12"/>
      <c r="M56" s="163"/>
      <c r="N56" s="107"/>
      <c r="O56" s="9"/>
      <c r="P56" s="9"/>
      <c r="Q56" s="9"/>
      <c r="R56" s="9"/>
      <c r="S56" s="9"/>
      <c r="T56" s="9"/>
      <c r="U56" s="9"/>
      <c r="V56" s="9"/>
      <c r="W56" s="9"/>
      <c r="X56" s="9"/>
      <c r="Y56" s="12"/>
      <c r="Z56" s="12"/>
      <c r="AA56" s="128"/>
      <c r="AB56" s="12"/>
      <c r="AC56" s="12"/>
      <c r="AD56" s="12"/>
    </row>
    <row r="57" spans="1:30" s="4" customFormat="1" ht="13.8" x14ac:dyDescent="0.25">
      <c r="A57" s="16" t="s">
        <v>57</v>
      </c>
      <c r="B57" s="16"/>
      <c r="C57" s="17"/>
      <c r="D57" s="17"/>
      <c r="E57" s="17"/>
      <c r="F57" s="17"/>
      <c r="G57" s="17"/>
      <c r="H57" s="17"/>
      <c r="I57" s="17"/>
      <c r="J57" s="17"/>
      <c r="K57" s="18"/>
      <c r="L57" s="18"/>
      <c r="M57" s="163"/>
      <c r="N57" s="107"/>
      <c r="O57" s="16" t="s">
        <v>57</v>
      </c>
      <c r="P57" s="16"/>
      <c r="Q57" s="17"/>
      <c r="R57" s="17"/>
      <c r="S57" s="17"/>
      <c r="T57" s="17"/>
      <c r="U57" s="17"/>
      <c r="V57" s="17"/>
      <c r="W57" s="17"/>
      <c r="X57" s="17"/>
      <c r="Y57" s="18"/>
      <c r="Z57" s="18"/>
      <c r="AA57" s="128"/>
      <c r="AB57" s="12"/>
      <c r="AC57" s="12"/>
      <c r="AD57" s="12"/>
    </row>
    <row r="58" spans="1:30" s="4" customFormat="1" ht="14.25" customHeight="1" x14ac:dyDescent="0.25">
      <c r="A58" s="9" t="e">
        <f>+'PI Budget'!#REF!</f>
        <v>#REF!</v>
      </c>
      <c r="B58" s="9"/>
      <c r="C58" s="9"/>
      <c r="D58" s="9"/>
      <c r="E58" s="9"/>
      <c r="F58" s="9"/>
      <c r="G58" s="163" t="e">
        <f>+'PI Budget'!#REF!+'College 2'!G58+'College 3'!G58+'College 4'!G58+'College 5'!G58</f>
        <v>#REF!</v>
      </c>
      <c r="H58" s="163" t="e">
        <f>+'PI Budget'!#REF!+'College 2'!H58+'College 3'!H58+'College 4'!H58+'College 5'!H58</f>
        <v>#REF!</v>
      </c>
      <c r="I58" s="163" t="e">
        <f>+'PI Budget'!#REF!+'College 2'!I58+'College 3'!I58+'College 4'!I58+'College 5'!I58</f>
        <v>#REF!</v>
      </c>
      <c r="J58" s="163" t="e">
        <f>+'PI Budget'!#REF!+'College 2'!J58+'College 3'!J58+'College 4'!J58+'College 5'!J58</f>
        <v>#REF!</v>
      </c>
      <c r="K58" s="163" t="e">
        <f>+'PI Budget'!#REF!+'College 2'!K58+'College 3'!K58+'College 4'!K58+'College 5'!K58</f>
        <v>#REF!</v>
      </c>
      <c r="L58" s="12" t="e">
        <f t="shared" ref="L58:L63" si="13">SUM(G58:K58)</f>
        <v>#REF!</v>
      </c>
      <c r="M58" s="163"/>
      <c r="N58" s="107"/>
      <c r="O58" s="9" t="s">
        <v>58</v>
      </c>
      <c r="P58" s="9"/>
      <c r="Q58" s="9"/>
      <c r="R58" s="9"/>
      <c r="S58" s="9"/>
      <c r="T58" s="9"/>
      <c r="U58" s="133">
        <v>0</v>
      </c>
      <c r="V58" s="133">
        <v>0</v>
      </c>
      <c r="W58" s="133">
        <v>0</v>
      </c>
      <c r="X58" s="133">
        <v>0</v>
      </c>
      <c r="Y58" s="133">
        <v>0</v>
      </c>
      <c r="Z58" s="12">
        <f t="shared" ref="Z58:Z63" si="14">SUM(U58:Y58)</f>
        <v>0</v>
      </c>
      <c r="AA58" s="128"/>
      <c r="AB58" s="133"/>
      <c r="AC58" s="133"/>
      <c r="AD58" s="133"/>
    </row>
    <row r="59" spans="1:30" s="4" customFormat="1" ht="14.25" customHeight="1" x14ac:dyDescent="0.25">
      <c r="A59" s="9" t="e">
        <f>+'PI Budget'!#REF!</f>
        <v>#REF!</v>
      </c>
      <c r="B59" s="9"/>
      <c r="C59" s="9"/>
      <c r="D59" s="9"/>
      <c r="E59" s="9"/>
      <c r="F59" s="9"/>
      <c r="G59" s="163" t="e">
        <f>+'PI Budget'!#REF!+'College 2'!G59+'College 3'!G59+'College 4'!G59+'College 5'!G59</f>
        <v>#REF!</v>
      </c>
      <c r="H59" s="163" t="e">
        <f>+'PI Budget'!#REF!+'College 2'!H59+'College 3'!H59+'College 4'!H59+'College 5'!H59</f>
        <v>#REF!</v>
      </c>
      <c r="I59" s="163" t="e">
        <f>+'PI Budget'!#REF!+'College 2'!I59+'College 3'!I59+'College 4'!I59+'College 5'!I59</f>
        <v>#REF!</v>
      </c>
      <c r="J59" s="163" t="e">
        <f>+'PI Budget'!#REF!+'College 2'!J59+'College 3'!J59+'College 4'!J59+'College 5'!J59</f>
        <v>#REF!</v>
      </c>
      <c r="K59" s="163" t="e">
        <f>+'PI Budget'!#REF!+'College 2'!K59+'College 3'!K59+'College 4'!K59+'College 5'!K59</f>
        <v>#REF!</v>
      </c>
      <c r="L59" s="12" t="e">
        <f t="shared" si="13"/>
        <v>#REF!</v>
      </c>
      <c r="M59" s="163"/>
      <c r="N59" s="107"/>
      <c r="O59" s="9" t="s">
        <v>58</v>
      </c>
      <c r="P59" s="9"/>
      <c r="Q59" s="9"/>
      <c r="R59" s="9"/>
      <c r="S59" s="9"/>
      <c r="T59" s="9"/>
      <c r="U59" s="133">
        <v>0</v>
      </c>
      <c r="V59" s="133">
        <v>0</v>
      </c>
      <c r="W59" s="133">
        <v>0</v>
      </c>
      <c r="X59" s="133">
        <v>0</v>
      </c>
      <c r="Y59" s="133">
        <v>0</v>
      </c>
      <c r="Z59" s="12">
        <f t="shared" si="14"/>
        <v>0</v>
      </c>
      <c r="AA59" s="128"/>
      <c r="AB59" s="142"/>
      <c r="AC59" s="142"/>
      <c r="AD59" s="142"/>
    </row>
    <row r="60" spans="1:30" s="4" customFormat="1" ht="14.1" customHeight="1" outlineLevel="1" x14ac:dyDescent="0.25">
      <c r="A60" s="9" t="str">
        <f>+'PI Budget'!A62</f>
        <v>TBD Contract</v>
      </c>
      <c r="B60" s="9"/>
      <c r="C60" s="9"/>
      <c r="D60" s="9"/>
      <c r="E60" s="9"/>
      <c r="F60" s="9"/>
      <c r="G60" s="163">
        <f>+'PI Budget'!G62+'College 2'!G60+'College 3'!G60+'College 4'!G60+'College 5'!G60</f>
        <v>0</v>
      </c>
      <c r="H60" s="163">
        <f>+'PI Budget'!I62+'College 2'!H60+'College 3'!H60+'College 4'!H60+'College 5'!H60</f>
        <v>0</v>
      </c>
      <c r="I60" s="163">
        <f>+'PI Budget'!K62+'College 2'!I60+'College 3'!I60+'College 4'!I60+'College 5'!I60</f>
        <v>0</v>
      </c>
      <c r="J60" s="163">
        <f>+'PI Budget'!M62+'College 2'!J60+'College 3'!J60+'College 4'!J60+'College 5'!J60</f>
        <v>0</v>
      </c>
      <c r="K60" s="163">
        <f>+'PI Budget'!O62+'College 2'!K60+'College 3'!K60+'College 4'!K60+'College 5'!K60</f>
        <v>0</v>
      </c>
      <c r="L60" s="12">
        <f t="shared" si="13"/>
        <v>0</v>
      </c>
      <c r="M60" s="163"/>
      <c r="N60" s="107"/>
      <c r="O60" s="9" t="s">
        <v>58</v>
      </c>
      <c r="P60" s="9"/>
      <c r="Q60" s="9"/>
      <c r="R60" s="9"/>
      <c r="S60" s="9"/>
      <c r="T60" s="9"/>
      <c r="U60" s="133">
        <v>0</v>
      </c>
      <c r="V60" s="133">
        <v>0</v>
      </c>
      <c r="W60" s="133">
        <v>0</v>
      </c>
      <c r="X60" s="133">
        <v>0</v>
      </c>
      <c r="Y60" s="133">
        <v>0</v>
      </c>
      <c r="Z60" s="12">
        <f t="shared" si="14"/>
        <v>0</v>
      </c>
      <c r="AA60" s="128"/>
      <c r="AB60" s="125"/>
      <c r="AC60" s="133"/>
      <c r="AD60" s="133"/>
    </row>
    <row r="61" spans="1:30" s="4" customFormat="1" ht="14.1" customHeight="1" outlineLevel="1" x14ac:dyDescent="0.25">
      <c r="A61" s="9" t="str">
        <f>+'PI Budget'!A63</f>
        <v>TBD Contract</v>
      </c>
      <c r="B61" s="9"/>
      <c r="C61" s="9"/>
      <c r="D61" s="9"/>
      <c r="E61" s="9"/>
      <c r="F61" s="9"/>
      <c r="G61" s="163">
        <f>+'PI Budget'!G63+'College 2'!G61+'College 3'!G61+'College 4'!G61+'College 5'!G61</f>
        <v>0</v>
      </c>
      <c r="H61" s="163">
        <f>+'PI Budget'!I63+'College 2'!H61+'College 3'!H61+'College 4'!H61+'College 5'!H61</f>
        <v>0</v>
      </c>
      <c r="I61" s="163">
        <f>+'PI Budget'!K63+'College 2'!I61+'College 3'!I61+'College 4'!I61+'College 5'!I61</f>
        <v>0</v>
      </c>
      <c r="J61" s="163">
        <f>+'PI Budget'!M63+'College 2'!J61+'College 3'!J61+'College 4'!J61+'College 5'!J61</f>
        <v>0</v>
      </c>
      <c r="K61" s="163">
        <f>+'PI Budget'!O63+'College 2'!K61+'College 3'!K61+'College 4'!K61+'College 5'!K61</f>
        <v>0</v>
      </c>
      <c r="L61" s="12">
        <f t="shared" si="13"/>
        <v>0</v>
      </c>
      <c r="M61" s="163"/>
      <c r="N61" s="107"/>
      <c r="O61" s="9" t="s">
        <v>58</v>
      </c>
      <c r="P61" s="9"/>
      <c r="Q61" s="9"/>
      <c r="R61" s="9"/>
      <c r="S61" s="9"/>
      <c r="T61" s="9"/>
      <c r="U61" s="133">
        <v>0</v>
      </c>
      <c r="V61" s="133">
        <v>0</v>
      </c>
      <c r="W61" s="133">
        <v>0</v>
      </c>
      <c r="X61" s="133">
        <v>0</v>
      </c>
      <c r="Y61" s="133">
        <v>0</v>
      </c>
      <c r="Z61" s="12">
        <f t="shared" si="14"/>
        <v>0</v>
      </c>
      <c r="AA61" s="128"/>
      <c r="AB61" s="133"/>
      <c r="AC61" s="133"/>
      <c r="AD61" s="133"/>
    </row>
    <row r="62" spans="1:30" s="4" customFormat="1" ht="14.1" customHeight="1" outlineLevel="1" x14ac:dyDescent="0.25">
      <c r="A62" s="13" t="s">
        <v>59</v>
      </c>
      <c r="B62" s="13"/>
      <c r="C62" s="8"/>
      <c r="D62" s="8"/>
      <c r="E62" s="8"/>
      <c r="F62" s="8"/>
      <c r="G62" s="135" t="e">
        <f>SUM(G58:G61)</f>
        <v>#REF!</v>
      </c>
      <c r="H62" s="135" t="e">
        <f>SUM(H58:H61)</f>
        <v>#REF!</v>
      </c>
      <c r="I62" s="135" t="e">
        <f>SUM(I58:I61)</f>
        <v>#REF!</v>
      </c>
      <c r="J62" s="135" t="e">
        <f>SUM(J58:J61)</f>
        <v>#REF!</v>
      </c>
      <c r="K62" s="135" t="e">
        <f>SUM(K58:K61)</f>
        <v>#REF!</v>
      </c>
      <c r="L62" s="14" t="e">
        <f t="shared" si="13"/>
        <v>#REF!</v>
      </c>
      <c r="M62" s="163"/>
      <c r="N62" s="107"/>
      <c r="O62" s="13" t="s">
        <v>59</v>
      </c>
      <c r="P62" s="13"/>
      <c r="Q62" s="8"/>
      <c r="R62" s="8"/>
      <c r="S62" s="8"/>
      <c r="T62" s="8"/>
      <c r="U62" s="135">
        <f>SUM(U58:U61)</f>
        <v>0</v>
      </c>
      <c r="V62" s="135">
        <f>SUM(V58:V61)</f>
        <v>0</v>
      </c>
      <c r="W62" s="135">
        <f>SUM(W58:W61)</f>
        <v>0</v>
      </c>
      <c r="X62" s="135">
        <f>SUM(X58:X61)</f>
        <v>0</v>
      </c>
      <c r="Y62" s="135">
        <f>SUM(Y58:Y61)</f>
        <v>0</v>
      </c>
      <c r="Z62" s="14">
        <f t="shared" si="14"/>
        <v>0</v>
      </c>
      <c r="AA62" s="128"/>
      <c r="AB62" s="163"/>
      <c r="AC62" s="163"/>
      <c r="AD62" s="163"/>
    </row>
    <row r="63" spans="1:30" s="4" customFormat="1" ht="14.1" customHeight="1" outlineLevel="1" x14ac:dyDescent="0.25">
      <c r="A63" s="111" t="s">
        <v>60</v>
      </c>
      <c r="B63" s="111"/>
      <c r="C63" s="112"/>
      <c r="D63" s="112"/>
      <c r="E63" s="112"/>
      <c r="F63" s="112"/>
      <c r="G63" s="293">
        <f>+'PI Budget'!G65+'College 2'!G63+'College 3'!G63+'College 4'!G63+'College 5'!G63</f>
        <v>0</v>
      </c>
      <c r="H63" s="293">
        <f>+'PI Budget'!I65+'College 2'!H63+'College 3'!H63+'College 4'!H63+'College 5'!H63</f>
        <v>0</v>
      </c>
      <c r="I63" s="293">
        <f>+'PI Budget'!K65+'College 2'!I63+'College 3'!I63+'College 4'!I63+'College 5'!I63</f>
        <v>0</v>
      </c>
      <c r="J63" s="293">
        <f>+'PI Budget'!M65+'College 2'!J63+'College 3'!J63+'College 4'!J63+'College 5'!J63</f>
        <v>0</v>
      </c>
      <c r="K63" s="293">
        <f>+'PI Budget'!O65+'College 2'!K63+'College 3'!K63+'College 4'!K63+'College 5'!K63</f>
        <v>0</v>
      </c>
      <c r="L63" s="113">
        <f t="shared" si="13"/>
        <v>0</v>
      </c>
      <c r="M63" s="163"/>
      <c r="N63" s="107"/>
      <c r="O63" s="111" t="s">
        <v>60</v>
      </c>
      <c r="P63" s="111"/>
      <c r="Q63" s="112"/>
      <c r="R63" s="112"/>
      <c r="S63" s="112"/>
      <c r="T63" s="112"/>
      <c r="U63" s="137">
        <v>0</v>
      </c>
      <c r="V63" s="137">
        <v>0</v>
      </c>
      <c r="W63" s="137">
        <v>0</v>
      </c>
      <c r="X63" s="137">
        <v>0</v>
      </c>
      <c r="Y63" s="137">
        <v>0</v>
      </c>
      <c r="Z63" s="113">
        <f t="shared" si="14"/>
        <v>0</v>
      </c>
      <c r="AA63" s="128"/>
      <c r="AB63" s="163"/>
      <c r="AC63" s="163"/>
      <c r="AD63" s="163"/>
    </row>
    <row r="64" spans="1:30" s="4" customFormat="1" ht="6" customHeight="1" x14ac:dyDescent="0.25">
      <c r="A64" s="9"/>
      <c r="B64" s="9"/>
      <c r="C64" s="9"/>
      <c r="D64" s="9"/>
      <c r="E64" s="9"/>
      <c r="F64" s="9"/>
      <c r="G64" s="9"/>
      <c r="H64" s="9"/>
      <c r="I64" s="9"/>
      <c r="J64" s="9"/>
      <c r="K64" s="12"/>
      <c r="L64" s="12"/>
      <c r="M64" s="163"/>
      <c r="N64" s="107"/>
      <c r="O64" s="9"/>
      <c r="P64" s="9"/>
      <c r="Q64" s="9"/>
      <c r="R64" s="9"/>
      <c r="S64" s="9"/>
      <c r="T64" s="9"/>
      <c r="U64" s="9"/>
      <c r="V64" s="9"/>
      <c r="W64" s="9"/>
      <c r="X64" s="9"/>
      <c r="Y64" s="12"/>
      <c r="Z64" s="12"/>
      <c r="AA64" s="128"/>
      <c r="AB64" s="12"/>
      <c r="AC64" s="12"/>
      <c r="AD64" s="12"/>
    </row>
    <row r="65" spans="1:30" s="4" customFormat="1" ht="14.25" customHeight="1" x14ac:dyDescent="0.25">
      <c r="A65" s="16" t="s">
        <v>61</v>
      </c>
      <c r="B65" s="16"/>
      <c r="C65" s="17"/>
      <c r="D65" s="17"/>
      <c r="E65" s="17"/>
      <c r="F65" s="17"/>
      <c r="G65" s="17"/>
      <c r="H65" s="17"/>
      <c r="I65" s="17"/>
      <c r="J65" s="17"/>
      <c r="K65" s="18"/>
      <c r="L65" s="18"/>
      <c r="M65" s="163"/>
      <c r="N65" s="107"/>
      <c r="O65" s="16" t="s">
        <v>61</v>
      </c>
      <c r="P65" s="16"/>
      <c r="Q65" s="17"/>
      <c r="R65" s="17"/>
      <c r="S65" s="17"/>
      <c r="T65" s="17"/>
      <c r="U65" s="17"/>
      <c r="V65" s="17"/>
      <c r="W65" s="17"/>
      <c r="X65" s="17"/>
      <c r="Y65" s="18"/>
      <c r="Z65" s="18"/>
      <c r="AA65" s="128"/>
      <c r="AB65" s="146"/>
      <c r="AC65" s="12"/>
      <c r="AD65" s="12"/>
    </row>
    <row r="66" spans="1:30" s="4" customFormat="1" ht="14.1" customHeight="1" outlineLevel="1" x14ac:dyDescent="0.25">
      <c r="A66" s="7" t="str">
        <f>+'PI Budget'!A68</f>
        <v>TBD Equipment</v>
      </c>
      <c r="B66" s="7"/>
      <c r="C66" s="7"/>
      <c r="D66" s="7"/>
      <c r="E66" s="7"/>
      <c r="F66" s="7"/>
      <c r="G66" s="291">
        <f>+'PI Budget'!G68+'College 2'!G66+'College 3'!G66+'College 4'!G66+'College 5'!G66</f>
        <v>0</v>
      </c>
      <c r="H66" s="291">
        <f>+'PI Budget'!I68+'College 2'!H66+'College 3'!H66+'College 4'!H66+'College 5'!H66</f>
        <v>0</v>
      </c>
      <c r="I66" s="291">
        <f>+'PI Budget'!K68+'College 2'!I66+'College 3'!I66+'College 4'!I66+'College 5'!I66</f>
        <v>0</v>
      </c>
      <c r="J66" s="291">
        <f>+'PI Budget'!M68+'College 2'!J66+'College 3'!J66+'College 4'!J66+'College 5'!J66</f>
        <v>0</v>
      </c>
      <c r="K66" s="291">
        <f>+'PI Budget'!O68+'College 2'!K66+'College 3'!K66+'College 4'!K66+'College 5'!K66</f>
        <v>0</v>
      </c>
      <c r="L66" s="167">
        <f>SUM(G66:K66)</f>
        <v>0</v>
      </c>
      <c r="M66" s="163"/>
      <c r="N66" s="107"/>
      <c r="O66" s="7" t="s">
        <v>62</v>
      </c>
      <c r="P66" s="7"/>
      <c r="Q66" s="7"/>
      <c r="R66" s="7"/>
      <c r="S66" s="7"/>
      <c r="T66" s="7"/>
      <c r="U66" s="152">
        <v>0</v>
      </c>
      <c r="V66" s="152">
        <v>0</v>
      </c>
      <c r="W66" s="152">
        <v>0</v>
      </c>
      <c r="X66" s="152">
        <v>0</v>
      </c>
      <c r="Y66" s="152">
        <v>0</v>
      </c>
      <c r="Z66" s="167">
        <f>SUM(U66:Y66)</f>
        <v>0</v>
      </c>
      <c r="AA66" s="128"/>
      <c r="AB66" s="142"/>
      <c r="AC66" s="142"/>
      <c r="AD66" s="142"/>
    </row>
    <row r="67" spans="1:30" s="4" customFormat="1" ht="14.1" customHeight="1" outlineLevel="1" x14ac:dyDescent="0.25">
      <c r="A67" s="7" t="str">
        <f>+'PI Budget'!A69</f>
        <v>TBD Equipment</v>
      </c>
      <c r="B67" s="7"/>
      <c r="C67" s="7"/>
      <c r="D67" s="7"/>
      <c r="E67" s="7"/>
      <c r="F67" s="7"/>
      <c r="G67" s="291">
        <f>+'PI Budget'!G69+'College 2'!G67+'College 3'!G67+'College 4'!G67+'College 5'!G67</f>
        <v>0</v>
      </c>
      <c r="H67" s="291">
        <f>+'PI Budget'!I69+'College 2'!H67+'College 3'!H67+'College 4'!H67+'College 5'!H67</f>
        <v>0</v>
      </c>
      <c r="I67" s="291">
        <f>+'PI Budget'!K69+'College 2'!I67+'College 3'!I67+'College 4'!I67+'College 5'!I67</f>
        <v>0</v>
      </c>
      <c r="J67" s="291">
        <f>+'PI Budget'!M69+'College 2'!J67+'College 3'!J67+'College 4'!J67+'College 5'!J67</f>
        <v>0</v>
      </c>
      <c r="K67" s="291">
        <f>+'PI Budget'!O69+'College 2'!K67+'College 3'!K67+'College 4'!K67+'College 5'!K67</f>
        <v>0</v>
      </c>
      <c r="L67" s="167">
        <f>SUM(G67:K67)</f>
        <v>0</v>
      </c>
      <c r="M67" s="163"/>
      <c r="N67" s="107"/>
      <c r="O67" s="7" t="s">
        <v>63</v>
      </c>
      <c r="P67" s="7"/>
      <c r="Q67" s="7"/>
      <c r="R67" s="7"/>
      <c r="S67" s="7"/>
      <c r="T67" s="7"/>
      <c r="U67" s="152">
        <v>0</v>
      </c>
      <c r="V67" s="152">
        <v>0</v>
      </c>
      <c r="W67" s="152">
        <v>0</v>
      </c>
      <c r="X67" s="152">
        <v>0</v>
      </c>
      <c r="Y67" s="152">
        <v>0</v>
      </c>
      <c r="Z67" s="167">
        <f>SUM(U67:Y67)</f>
        <v>0</v>
      </c>
      <c r="AA67" s="128"/>
      <c r="AB67" s="142"/>
      <c r="AC67" s="142"/>
      <c r="AD67" s="142"/>
    </row>
    <row r="68" spans="1:30" s="4" customFormat="1" ht="14.25" customHeight="1" outlineLevel="1" x14ac:dyDescent="0.25">
      <c r="A68" s="7" t="str">
        <f>+'PI Budget'!A70</f>
        <v>TBD Equipment</v>
      </c>
      <c r="B68" s="7"/>
      <c r="C68" s="7"/>
      <c r="D68" s="7"/>
      <c r="E68" s="7"/>
      <c r="F68" s="7"/>
      <c r="G68" s="291">
        <f>+'PI Budget'!G70+'College 2'!G68+'College 3'!G68+'College 4'!G68+'College 5'!G68</f>
        <v>0</v>
      </c>
      <c r="H68" s="291">
        <f>+'PI Budget'!I70+'College 2'!H68+'College 3'!H68+'College 4'!H68+'College 5'!H68</f>
        <v>0</v>
      </c>
      <c r="I68" s="291">
        <f>+'PI Budget'!K70+'College 2'!I68+'College 3'!I68+'College 4'!I68+'College 5'!I68</f>
        <v>0</v>
      </c>
      <c r="J68" s="291">
        <f>+'PI Budget'!M70+'College 2'!J68+'College 3'!J68+'College 4'!J68+'College 5'!J68</f>
        <v>0</v>
      </c>
      <c r="K68" s="291">
        <f>+'PI Budget'!O70+'College 2'!K68+'College 3'!K68+'College 4'!K68+'College 5'!K68</f>
        <v>0</v>
      </c>
      <c r="L68" s="167">
        <f>SUM(G68:K68)</f>
        <v>0</v>
      </c>
      <c r="M68" s="163"/>
      <c r="N68" s="107"/>
      <c r="O68" s="7" t="s">
        <v>63</v>
      </c>
      <c r="P68" s="7"/>
      <c r="Q68" s="7"/>
      <c r="R68" s="7"/>
      <c r="S68" s="7"/>
      <c r="T68" s="7"/>
      <c r="U68" s="152">
        <v>0</v>
      </c>
      <c r="V68" s="152">
        <v>0</v>
      </c>
      <c r="W68" s="152">
        <v>0</v>
      </c>
      <c r="X68" s="152">
        <v>0</v>
      </c>
      <c r="Y68" s="152">
        <v>0</v>
      </c>
      <c r="Z68" s="167">
        <f>SUM(U68:Y68)</f>
        <v>0</v>
      </c>
      <c r="AA68" s="128"/>
      <c r="AB68" s="142"/>
      <c r="AC68" s="142"/>
      <c r="AD68" s="142"/>
    </row>
    <row r="69" spans="1:30" s="4" customFormat="1" ht="14.1" customHeight="1" outlineLevel="1" x14ac:dyDescent="0.25">
      <c r="A69" s="13" t="s">
        <v>64</v>
      </c>
      <c r="B69" s="13"/>
      <c r="C69" s="8"/>
      <c r="D69" s="8"/>
      <c r="E69" s="8"/>
      <c r="F69" s="8"/>
      <c r="G69" s="135">
        <f>SUM(G66:G68)</f>
        <v>0</v>
      </c>
      <c r="H69" s="135">
        <f>SUM(H66:H68)</f>
        <v>0</v>
      </c>
      <c r="I69" s="135">
        <f>SUM(I66:I68)</f>
        <v>0</v>
      </c>
      <c r="J69" s="135">
        <f>SUM(J66:J68)</f>
        <v>0</v>
      </c>
      <c r="K69" s="135">
        <f>SUM(K66:K68)</f>
        <v>0</v>
      </c>
      <c r="L69" s="14">
        <f>SUM(G69:K69)</f>
        <v>0</v>
      </c>
      <c r="M69" s="163"/>
      <c r="N69" s="107"/>
      <c r="O69" s="13" t="s">
        <v>64</v>
      </c>
      <c r="P69" s="13"/>
      <c r="Q69" s="8"/>
      <c r="R69" s="8"/>
      <c r="S69" s="8"/>
      <c r="T69" s="8"/>
      <c r="U69" s="135">
        <f>SUM(U66:U68)</f>
        <v>0</v>
      </c>
      <c r="V69" s="135">
        <f>SUM(V66:V68)</f>
        <v>0</v>
      </c>
      <c r="W69" s="135">
        <f>SUM(W66:W68)</f>
        <v>0</v>
      </c>
      <c r="X69" s="135">
        <f>SUM(X66:X68)</f>
        <v>0</v>
      </c>
      <c r="Y69" s="135">
        <f>SUM(Y66:Y68)</f>
        <v>0</v>
      </c>
      <c r="Z69" s="14">
        <f>SUM(U69:Y69)</f>
        <v>0</v>
      </c>
      <c r="AA69" s="128"/>
      <c r="AB69" s="163"/>
      <c r="AC69" s="163"/>
      <c r="AD69" s="163"/>
    </row>
    <row r="70" spans="1:30" s="4" customFormat="1" ht="6" customHeight="1" x14ac:dyDescent="0.25">
      <c r="A70" s="11"/>
      <c r="B70" s="11"/>
      <c r="C70" s="9"/>
      <c r="D70" s="9"/>
      <c r="E70" s="9"/>
      <c r="F70" s="9"/>
      <c r="G70" s="9"/>
      <c r="H70" s="9"/>
      <c r="I70" s="9"/>
      <c r="J70" s="9"/>
      <c r="K70" s="12"/>
      <c r="L70" s="12"/>
      <c r="M70" s="163"/>
      <c r="N70" s="107"/>
      <c r="O70" s="11"/>
      <c r="P70" s="11"/>
      <c r="Q70" s="9"/>
      <c r="R70" s="9"/>
      <c r="S70" s="9"/>
      <c r="T70" s="9"/>
      <c r="U70" s="9"/>
      <c r="V70" s="9"/>
      <c r="W70" s="9"/>
      <c r="X70" s="9"/>
      <c r="Y70" s="12"/>
      <c r="Z70" s="12"/>
      <c r="AA70" s="128"/>
      <c r="AB70" s="12"/>
      <c r="AC70" s="12"/>
      <c r="AD70" s="12"/>
    </row>
    <row r="71" spans="1:30" s="5" customFormat="1" ht="14.25" customHeight="1" x14ac:dyDescent="0.3">
      <c r="A71" s="16" t="s">
        <v>65</v>
      </c>
      <c r="B71" s="16"/>
      <c r="C71" s="17"/>
      <c r="D71" s="17"/>
      <c r="E71" s="17"/>
      <c r="F71" s="17"/>
      <c r="G71" s="17"/>
      <c r="H71" s="17"/>
      <c r="I71" s="17"/>
      <c r="J71" s="17"/>
      <c r="K71" s="19"/>
      <c r="L71" s="19"/>
      <c r="M71" s="163"/>
      <c r="N71" s="108"/>
      <c r="O71" s="16" t="s">
        <v>65</v>
      </c>
      <c r="P71" s="16"/>
      <c r="Q71" s="17"/>
      <c r="R71" s="17"/>
      <c r="S71" s="17"/>
      <c r="T71" s="17"/>
      <c r="U71" s="17"/>
      <c r="V71" s="17"/>
      <c r="W71" s="17"/>
      <c r="X71" s="17"/>
      <c r="Y71" s="19"/>
      <c r="Z71" s="19"/>
      <c r="AA71" s="128"/>
      <c r="AB71" s="53"/>
      <c r="AC71" s="53"/>
      <c r="AD71" s="53"/>
    </row>
    <row r="72" spans="1:30" s="5" customFormat="1" ht="14.4" x14ac:dyDescent="0.3">
      <c r="A72" s="9" t="str">
        <f>+'PI Budget'!A74</f>
        <v>TBD</v>
      </c>
      <c r="B72" s="9"/>
      <c r="C72" s="9"/>
      <c r="D72" s="9"/>
      <c r="E72" s="9"/>
      <c r="F72" s="9"/>
      <c r="G72" s="163">
        <f>+'PI Budget'!G74+'College 2'!G72+'College 3'!G72+'College 4'!G72+'College 5'!G72</f>
        <v>0</v>
      </c>
      <c r="H72" s="163">
        <f>+'PI Budget'!I74+'College 2'!H72+'College 3'!H72+'College 4'!H72+'College 5'!H72</f>
        <v>0</v>
      </c>
      <c r="I72" s="163">
        <f>+'PI Budget'!K74+'College 2'!I72+'College 3'!I72+'College 4'!I72+'College 5'!I72</f>
        <v>0</v>
      </c>
      <c r="J72" s="163">
        <f>+'PI Budget'!M74+'College 2'!J72+'College 3'!J72+'College 4'!J72+'College 5'!J72</f>
        <v>0</v>
      </c>
      <c r="K72" s="163">
        <f>+'PI Budget'!O74+'College 2'!K72+'College 3'!K72+'College 4'!K72+'College 5'!K72</f>
        <v>0</v>
      </c>
      <c r="L72" s="12">
        <f t="shared" ref="L72:L79" si="15">SUM(G72:K72)</f>
        <v>0</v>
      </c>
      <c r="M72" s="163"/>
      <c r="N72" s="108"/>
      <c r="O72" s="9" t="s">
        <v>55</v>
      </c>
      <c r="P72" s="9"/>
      <c r="Q72" s="9"/>
      <c r="R72" s="9"/>
      <c r="S72" s="9"/>
      <c r="T72" s="9"/>
      <c r="U72" s="133">
        <v>0</v>
      </c>
      <c r="V72" s="133">
        <v>0</v>
      </c>
      <c r="W72" s="133">
        <v>0</v>
      </c>
      <c r="X72" s="133">
        <v>0</v>
      </c>
      <c r="Y72" s="133">
        <v>0</v>
      </c>
      <c r="Z72" s="12">
        <f t="shared" ref="Z72:Z79" si="16">SUM(U72:Y72)</f>
        <v>0</v>
      </c>
      <c r="AA72" s="128"/>
      <c r="AB72" s="133"/>
      <c r="AC72" s="133"/>
      <c r="AD72" s="133"/>
    </row>
    <row r="73" spans="1:30" s="5" customFormat="1" ht="14.4" x14ac:dyDescent="0.3">
      <c r="A73" s="9" t="str">
        <f>+'PI Budget'!A75</f>
        <v>TBD</v>
      </c>
      <c r="B73" s="9"/>
      <c r="C73" s="9"/>
      <c r="D73" s="9"/>
      <c r="E73" s="9"/>
      <c r="F73" s="9"/>
      <c r="G73" s="163">
        <f>+'PI Budget'!G75+'College 2'!G73+'College 3'!G73+'College 4'!G73+'College 5'!G73</f>
        <v>0</v>
      </c>
      <c r="H73" s="163">
        <f>+'PI Budget'!I75+'College 2'!H73+'College 3'!H73+'College 4'!H73+'College 5'!H73</f>
        <v>0</v>
      </c>
      <c r="I73" s="163">
        <f>+'PI Budget'!K75+'College 2'!I73+'College 3'!I73+'College 4'!I73+'College 5'!I73</f>
        <v>0</v>
      </c>
      <c r="J73" s="163">
        <f>+'PI Budget'!M75+'College 2'!J73+'College 3'!J73+'College 4'!J73+'College 5'!J73</f>
        <v>0</v>
      </c>
      <c r="K73" s="163">
        <f>+'PI Budget'!O75+'College 2'!K73+'College 3'!K73+'College 4'!K73+'College 5'!K73</f>
        <v>0</v>
      </c>
      <c r="L73" s="12">
        <f t="shared" si="15"/>
        <v>0</v>
      </c>
      <c r="M73" s="163"/>
      <c r="N73" s="108"/>
      <c r="O73" s="9" t="s">
        <v>55</v>
      </c>
      <c r="P73" s="9"/>
      <c r="Q73" s="9"/>
      <c r="R73" s="9"/>
      <c r="S73" s="9"/>
      <c r="T73" s="9"/>
      <c r="U73" s="133">
        <v>0</v>
      </c>
      <c r="V73" s="133">
        <v>0</v>
      </c>
      <c r="W73" s="133">
        <v>0</v>
      </c>
      <c r="X73" s="133">
        <v>0</v>
      </c>
      <c r="Y73" s="133">
        <v>0</v>
      </c>
      <c r="Z73" s="12">
        <f t="shared" si="16"/>
        <v>0</v>
      </c>
      <c r="AA73" s="128"/>
      <c r="AB73" s="133"/>
      <c r="AC73" s="133"/>
      <c r="AD73" s="133"/>
    </row>
    <row r="74" spans="1:30" s="5" customFormat="1" ht="14.25" customHeight="1" outlineLevel="1" x14ac:dyDescent="0.3">
      <c r="A74" s="9" t="str">
        <f>+'PI Budget'!A76</f>
        <v>TBD</v>
      </c>
      <c r="B74" s="9"/>
      <c r="C74" s="9"/>
      <c r="D74" s="9"/>
      <c r="E74" s="9"/>
      <c r="F74" s="9"/>
      <c r="G74" s="163">
        <f>+'PI Budget'!G76+'College 2'!G74+'College 3'!G74+'College 4'!G74+'College 5'!G74</f>
        <v>0</v>
      </c>
      <c r="H74" s="163">
        <f>+'PI Budget'!I76+'College 2'!H74+'College 3'!H74+'College 4'!H74+'College 5'!H74</f>
        <v>0</v>
      </c>
      <c r="I74" s="163">
        <f>+'PI Budget'!K76+'College 2'!I74+'College 3'!I74+'College 4'!I74+'College 5'!I74</f>
        <v>0</v>
      </c>
      <c r="J74" s="163">
        <f>+'PI Budget'!M76+'College 2'!J74+'College 3'!J74+'College 4'!J74+'College 5'!J74</f>
        <v>0</v>
      </c>
      <c r="K74" s="163">
        <f>+'PI Budget'!O76+'College 2'!K74+'College 3'!K74+'College 4'!K74+'College 5'!K74</f>
        <v>0</v>
      </c>
      <c r="L74" s="12">
        <f t="shared" si="15"/>
        <v>0</v>
      </c>
      <c r="M74" s="163"/>
      <c r="N74" s="108"/>
      <c r="O74" s="9" t="s">
        <v>55</v>
      </c>
      <c r="P74" s="9"/>
      <c r="Q74" s="9"/>
      <c r="R74" s="9"/>
      <c r="S74" s="9"/>
      <c r="T74" s="9"/>
      <c r="U74" s="133">
        <v>0</v>
      </c>
      <c r="V74" s="133">
        <v>0</v>
      </c>
      <c r="W74" s="133">
        <v>0</v>
      </c>
      <c r="X74" s="133">
        <v>0</v>
      </c>
      <c r="Y74" s="133">
        <v>0</v>
      </c>
      <c r="Z74" s="12">
        <f t="shared" si="16"/>
        <v>0</v>
      </c>
      <c r="AA74" s="128"/>
      <c r="AB74" s="133"/>
      <c r="AC74" s="133"/>
      <c r="AD74" s="133"/>
    </row>
    <row r="75" spans="1:30" s="5" customFormat="1" ht="14.55" customHeight="1" outlineLevel="1" x14ac:dyDescent="0.3">
      <c r="A75" s="9" t="str">
        <f>+'PI Budget'!A77</f>
        <v>TBD</v>
      </c>
      <c r="B75" s="9"/>
      <c r="C75" s="278"/>
      <c r="D75" s="604"/>
      <c r="E75" s="604"/>
      <c r="F75" s="279"/>
      <c r="G75" s="163">
        <f>+'PI Budget'!G77+'College 2'!G75+'College 3'!G75+'College 4'!G75+'College 5'!G75</f>
        <v>0</v>
      </c>
      <c r="H75" s="163">
        <f>+'PI Budget'!I77+'College 2'!H75+'College 3'!H75+'College 4'!H75+'College 5'!H75</f>
        <v>0</v>
      </c>
      <c r="I75" s="163">
        <f>+'PI Budget'!K77+'College 2'!I75+'College 3'!I75+'College 4'!I75+'College 5'!I75</f>
        <v>0</v>
      </c>
      <c r="J75" s="163">
        <f>+'PI Budget'!M77+'College 2'!J75+'College 3'!J75+'College 4'!J75+'College 5'!J75</f>
        <v>0</v>
      </c>
      <c r="K75" s="163">
        <f>+'PI Budget'!O77+'College 2'!K75+'College 3'!K75+'College 4'!K75+'College 5'!K75</f>
        <v>0</v>
      </c>
      <c r="L75" s="12">
        <f t="shared" si="15"/>
        <v>0</v>
      </c>
      <c r="M75" s="163"/>
      <c r="N75" s="108"/>
      <c r="O75" s="9" t="s">
        <v>55</v>
      </c>
      <c r="P75" s="9"/>
      <c r="Q75" s="9"/>
      <c r="R75" s="9"/>
      <c r="S75" s="9"/>
      <c r="T75" s="9"/>
      <c r="U75" s="133">
        <v>0</v>
      </c>
      <c r="V75" s="133">
        <v>0</v>
      </c>
      <c r="W75" s="133">
        <v>0</v>
      </c>
      <c r="X75" s="133">
        <v>0</v>
      </c>
      <c r="Y75" s="133">
        <v>0</v>
      </c>
      <c r="Z75" s="12">
        <f t="shared" si="16"/>
        <v>0</v>
      </c>
      <c r="AA75" s="128"/>
      <c r="AB75" s="133"/>
      <c r="AC75" s="133"/>
      <c r="AD75" s="133"/>
    </row>
    <row r="76" spans="1:30" s="5" customFormat="1" ht="14.55" customHeight="1" outlineLevel="1" x14ac:dyDescent="0.3">
      <c r="A76" s="9" t="str">
        <f>+'PI Budget'!A78</f>
        <v>TBD</v>
      </c>
      <c r="B76" s="9"/>
      <c r="C76" s="9"/>
      <c r="D76" s="604"/>
      <c r="E76" s="604"/>
      <c r="F76" s="279"/>
      <c r="G76" s="163">
        <f>+'PI Budget'!G78+'College 2'!G76+'College 3'!G76+'College 4'!G76+'College 5'!G76</f>
        <v>0</v>
      </c>
      <c r="H76" s="163">
        <f>+'PI Budget'!I78+'College 2'!H76+'College 3'!H76+'College 4'!H76+'College 5'!H76</f>
        <v>0</v>
      </c>
      <c r="I76" s="163">
        <f>+'PI Budget'!K78+'College 2'!I76+'College 3'!I76+'College 4'!I76+'College 5'!I76</f>
        <v>0</v>
      </c>
      <c r="J76" s="163">
        <f>+'PI Budget'!M78+'College 2'!J76+'College 3'!J76+'College 4'!J76+'College 5'!J76</f>
        <v>0</v>
      </c>
      <c r="K76" s="163">
        <f>+'PI Budget'!O78+'College 2'!K76+'College 3'!K76+'College 4'!K76+'College 5'!K76</f>
        <v>0</v>
      </c>
      <c r="L76" s="12">
        <f t="shared" si="15"/>
        <v>0</v>
      </c>
      <c r="M76" s="163"/>
      <c r="N76" s="108"/>
      <c r="O76" s="9" t="s">
        <v>55</v>
      </c>
      <c r="P76" s="9"/>
      <c r="Q76" s="9"/>
      <c r="R76" s="9"/>
      <c r="S76" s="9"/>
      <c r="T76" s="9"/>
      <c r="U76" s="133">
        <v>0</v>
      </c>
      <c r="V76" s="133">
        <v>0</v>
      </c>
      <c r="W76" s="133">
        <v>0</v>
      </c>
      <c r="X76" s="133">
        <v>0</v>
      </c>
      <c r="Y76" s="133">
        <v>0</v>
      </c>
      <c r="Z76" s="12">
        <f t="shared" si="16"/>
        <v>0</v>
      </c>
      <c r="AA76" s="128"/>
      <c r="AB76" s="133"/>
      <c r="AC76" s="133"/>
      <c r="AD76" s="133"/>
    </row>
    <row r="77" spans="1:30" s="5" customFormat="1" ht="14.4" x14ac:dyDescent="0.3">
      <c r="A77" s="98" t="s">
        <v>66</v>
      </c>
      <c r="B77" s="97"/>
      <c r="C77" s="97"/>
      <c r="D77" s="97"/>
      <c r="E77" s="97"/>
      <c r="F77" s="97"/>
      <c r="G77" s="290">
        <f>+'PI Budget'!G80+'College 2'!G77+'College 3'!G77+'College 4'!G77+'College 5'!G77</f>
        <v>0</v>
      </c>
      <c r="H77" s="290">
        <f>+'PI Budget'!I80+'College 2'!H77+'College 3'!H77+'College 4'!H77+'College 5'!H77</f>
        <v>0</v>
      </c>
      <c r="I77" s="290">
        <f>+'PI Budget'!K80+'College 2'!I77+'College 3'!I77+'College 4'!I77+'College 5'!I77</f>
        <v>0</v>
      </c>
      <c r="J77" s="290">
        <f>+'PI Budget'!M80+'College 2'!J77+'College 3'!J77+'College 4'!J77+'College 5'!J77</f>
        <v>0</v>
      </c>
      <c r="K77" s="290">
        <f>+'PI Budget'!O80+'College 2'!K77+'College 3'!K77+'College 4'!K77+'College 5'!K77</f>
        <v>0</v>
      </c>
      <c r="L77" s="166">
        <f t="shared" si="15"/>
        <v>0</v>
      </c>
      <c r="M77" s="163"/>
      <c r="N77" s="108"/>
      <c r="O77" s="98" t="s">
        <v>55</v>
      </c>
      <c r="P77" s="97"/>
      <c r="Q77" s="97"/>
      <c r="R77" s="97"/>
      <c r="S77" s="97"/>
      <c r="T77" s="97"/>
      <c r="U77" s="134">
        <v>0</v>
      </c>
      <c r="V77" s="134"/>
      <c r="W77" s="134"/>
      <c r="X77" s="134"/>
      <c r="Y77" s="134"/>
      <c r="Z77" s="166">
        <f t="shared" si="16"/>
        <v>0</v>
      </c>
      <c r="AA77" s="128"/>
      <c r="AB77" s="133"/>
      <c r="AC77" s="133"/>
      <c r="AD77" s="133"/>
    </row>
    <row r="78" spans="1:30" s="5" customFormat="1" ht="14.4" x14ac:dyDescent="0.3">
      <c r="A78" s="97" t="s">
        <v>67</v>
      </c>
      <c r="B78" s="97"/>
      <c r="C78" s="97"/>
      <c r="D78" s="99" t="s">
        <v>68</v>
      </c>
      <c r="E78" s="99"/>
      <c r="F78" s="343">
        <f>+'PI Budget'!F81+'College 2'!F78+'College 3'!F78+'College 4'!F78+'College 5'!F78</f>
        <v>0</v>
      </c>
      <c r="G78" s="290">
        <f>+'PI Budget'!G81+'College 2'!G78+'College 3'!G78+'College 4'!G78+'College 5'!G78</f>
        <v>0</v>
      </c>
      <c r="H78" s="290">
        <f>+'PI Budget'!I81+'College 2'!H78+'College 3'!H78+'College 4'!H78+'College 5'!H78</f>
        <v>0</v>
      </c>
      <c r="I78" s="290">
        <f>+'PI Budget'!K81+'College 2'!I78+'College 3'!I78+'College 4'!I78+'College 5'!I78</f>
        <v>0</v>
      </c>
      <c r="J78" s="290">
        <f>+'PI Budget'!M81+'College 2'!J78+'College 3'!J78+'College 4'!J78+'College 5'!J78</f>
        <v>0</v>
      </c>
      <c r="K78" s="290">
        <f>+'PI Budget'!O81+'College 2'!K78+'College 3'!K78+'College 4'!K78+'College 5'!K78</f>
        <v>0</v>
      </c>
      <c r="L78" s="166">
        <f t="shared" si="15"/>
        <v>0</v>
      </c>
      <c r="M78" s="163"/>
      <c r="N78" s="108"/>
      <c r="O78" s="97" t="s">
        <v>69</v>
      </c>
      <c r="P78" s="97"/>
      <c r="Q78" s="97"/>
      <c r="R78" s="99" t="s">
        <v>68</v>
      </c>
      <c r="S78" s="99"/>
      <c r="T78" s="215">
        <v>0</v>
      </c>
      <c r="U78" s="134">
        <f>8870*T78</f>
        <v>0</v>
      </c>
      <c r="V78" s="134">
        <f>+U78*1.05</f>
        <v>0</v>
      </c>
      <c r="W78" s="134">
        <f>+V78*1.05</f>
        <v>0</v>
      </c>
      <c r="X78" s="134">
        <f>+W78*1.05</f>
        <v>0</v>
      </c>
      <c r="Y78" s="134">
        <f>+X78*1.05</f>
        <v>0</v>
      </c>
      <c r="Z78" s="166">
        <f t="shared" si="16"/>
        <v>0</v>
      </c>
      <c r="AA78" s="128"/>
      <c r="AB78" s="133"/>
      <c r="AC78" s="133"/>
      <c r="AD78" s="133"/>
    </row>
    <row r="79" spans="1:30" s="5" customFormat="1" ht="14.4" x14ac:dyDescent="0.3">
      <c r="A79" s="13" t="s">
        <v>70</v>
      </c>
      <c r="B79" s="13"/>
      <c r="C79" s="8"/>
      <c r="D79" s="8"/>
      <c r="E79" s="8"/>
      <c r="F79" s="8"/>
      <c r="G79" s="135">
        <f>SUM(G72:G78)</f>
        <v>0</v>
      </c>
      <c r="H79" s="135">
        <f>SUM(H72:H78)</f>
        <v>0</v>
      </c>
      <c r="I79" s="135">
        <f>SUM(I72:I78)</f>
        <v>0</v>
      </c>
      <c r="J79" s="135">
        <f>SUM(J72:J78)</f>
        <v>0</v>
      </c>
      <c r="K79" s="135">
        <f>SUM(K72:K78)</f>
        <v>0</v>
      </c>
      <c r="L79" s="14">
        <f t="shared" si="15"/>
        <v>0</v>
      </c>
      <c r="M79" s="163"/>
      <c r="N79" s="108"/>
      <c r="O79" s="13" t="s">
        <v>70</v>
      </c>
      <c r="P79" s="13"/>
      <c r="Q79" s="8"/>
      <c r="R79" s="8"/>
      <c r="S79" s="8"/>
      <c r="T79" s="8"/>
      <c r="U79" s="135">
        <f>SUM(U72:U78)</f>
        <v>0</v>
      </c>
      <c r="V79" s="135">
        <f>SUM(V72:V78)</f>
        <v>0</v>
      </c>
      <c r="W79" s="135">
        <f>SUM(W72:W78)</f>
        <v>0</v>
      </c>
      <c r="X79" s="135">
        <f>SUM(X72:X78)</f>
        <v>0</v>
      </c>
      <c r="Y79" s="135">
        <f>SUM(Y72:Y78)</f>
        <v>0</v>
      </c>
      <c r="Z79" s="14">
        <f t="shared" si="16"/>
        <v>0</v>
      </c>
      <c r="AA79" s="128"/>
      <c r="AB79" s="163"/>
      <c r="AC79" s="163"/>
      <c r="AD79" s="163"/>
    </row>
    <row r="80" spans="1:30" s="5" customFormat="1" ht="6" customHeight="1" x14ac:dyDescent="0.3">
      <c r="A80" s="11"/>
      <c r="B80" s="11"/>
      <c r="C80" s="9"/>
      <c r="D80" s="9"/>
      <c r="E80" s="9"/>
      <c r="F80" s="9"/>
      <c r="G80" s="9"/>
      <c r="H80" s="9"/>
      <c r="I80" s="9"/>
      <c r="J80" s="9"/>
      <c r="K80" s="12"/>
      <c r="L80" s="12"/>
      <c r="M80" s="163"/>
      <c r="N80" s="108"/>
      <c r="O80" s="11"/>
      <c r="P80" s="11"/>
      <c r="Q80" s="9"/>
      <c r="R80" s="9"/>
      <c r="S80" s="9"/>
      <c r="T80" s="9"/>
      <c r="U80" s="9"/>
      <c r="V80" s="9"/>
      <c r="W80" s="9"/>
      <c r="X80" s="9"/>
      <c r="Y80" s="12"/>
      <c r="Z80" s="12"/>
      <c r="AA80" s="128"/>
      <c r="AB80" s="12"/>
      <c r="AC80" s="12"/>
      <c r="AD80" s="12"/>
    </row>
    <row r="81" spans="1:30" s="5" customFormat="1" ht="14.4" x14ac:dyDescent="0.3">
      <c r="A81" s="16" t="s">
        <v>71</v>
      </c>
      <c r="B81" s="16"/>
      <c r="C81" s="17"/>
      <c r="D81" s="17"/>
      <c r="E81" s="17"/>
      <c r="F81" s="17"/>
      <c r="G81" s="17"/>
      <c r="H81" s="17"/>
      <c r="I81" s="17"/>
      <c r="J81" s="17"/>
      <c r="K81" s="18"/>
      <c r="L81" s="18"/>
      <c r="M81" s="163"/>
      <c r="N81" s="108"/>
      <c r="O81" s="16" t="s">
        <v>71</v>
      </c>
      <c r="P81" s="16"/>
      <c r="Q81" s="17"/>
      <c r="R81" s="17"/>
      <c r="S81" s="17"/>
      <c r="T81" s="17"/>
      <c r="U81" s="17"/>
      <c r="V81" s="17"/>
      <c r="W81" s="17"/>
      <c r="X81" s="17"/>
      <c r="Y81" s="18"/>
      <c r="Z81" s="18"/>
      <c r="AA81" s="128"/>
      <c r="AB81" s="12"/>
      <c r="AC81" s="12"/>
      <c r="AD81" s="12"/>
    </row>
    <row r="82" spans="1:30" s="5" customFormat="1" ht="14.55" customHeight="1" outlineLevel="1" x14ac:dyDescent="0.3">
      <c r="A82" s="97" t="str">
        <f>+'PI Budget'!A85</f>
        <v>Stipends</v>
      </c>
      <c r="B82" s="97"/>
      <c r="C82" s="97"/>
      <c r="D82" s="97"/>
      <c r="E82" s="97"/>
      <c r="F82" s="97"/>
      <c r="G82" s="290">
        <f>+'PI Budget'!G85+'College 2'!G82+'College 3'!G82+'College 4'!G82+'College 5'!G82</f>
        <v>0</v>
      </c>
      <c r="H82" s="290">
        <f>+'PI Budget'!I85+'College 2'!H82+'College 3'!H82+'College 4'!H82+'College 5'!H82</f>
        <v>0</v>
      </c>
      <c r="I82" s="290">
        <f>+'PI Budget'!K85+'College 2'!I82+'College 3'!I82+'College 4'!I82+'College 5'!I82</f>
        <v>0</v>
      </c>
      <c r="J82" s="290">
        <f>+'PI Budget'!M85+'College 2'!J82+'College 3'!J82+'College 4'!J82+'College 5'!J82</f>
        <v>0</v>
      </c>
      <c r="K82" s="290">
        <f>+'PI Budget'!O85+'College 2'!K82+'College 3'!K82+'College 4'!K82+'College 5'!K82</f>
        <v>0</v>
      </c>
      <c r="L82" s="166">
        <f>SUM(G82:K82)</f>
        <v>0</v>
      </c>
      <c r="M82" s="163"/>
      <c r="N82" s="108"/>
      <c r="O82" s="97" t="s">
        <v>72</v>
      </c>
      <c r="P82" s="97"/>
      <c r="Q82" s="97"/>
      <c r="R82" s="97"/>
      <c r="S82" s="97"/>
      <c r="T82" s="97"/>
      <c r="U82" s="134">
        <v>0</v>
      </c>
      <c r="V82" s="134">
        <v>0</v>
      </c>
      <c r="W82" s="134">
        <v>0</v>
      </c>
      <c r="X82" s="134">
        <v>0</v>
      </c>
      <c r="Y82" s="134">
        <v>0</v>
      </c>
      <c r="Z82" s="166">
        <f>SUM(U82:Y82)</f>
        <v>0</v>
      </c>
      <c r="AA82" s="128"/>
      <c r="AB82" s="133"/>
      <c r="AC82" s="133"/>
      <c r="AD82" s="133"/>
    </row>
    <row r="83" spans="1:30" s="5" customFormat="1" ht="14.55" customHeight="1" outlineLevel="1" x14ac:dyDescent="0.3">
      <c r="A83" s="97" t="str">
        <f>+'PI Budget'!A87</f>
        <v>TBD</v>
      </c>
      <c r="B83" s="97"/>
      <c r="C83" s="97"/>
      <c r="D83" s="97"/>
      <c r="E83" s="97"/>
      <c r="F83" s="97"/>
      <c r="G83" s="290">
        <f>+'PI Budget'!G87+'College 2'!G83+'College 3'!G83+'College 4'!G83+'College 5'!G83</f>
        <v>0</v>
      </c>
      <c r="H83" s="290">
        <f>+'PI Budget'!I87+'College 2'!H83+'College 3'!H83+'College 4'!H83+'College 5'!H83</f>
        <v>0</v>
      </c>
      <c r="I83" s="290">
        <f>+'PI Budget'!K87+'College 2'!I83+'College 3'!I83+'College 4'!I83+'College 5'!I83</f>
        <v>0</v>
      </c>
      <c r="J83" s="290">
        <f>+'PI Budget'!M87+'College 2'!J83+'College 3'!J83+'College 4'!J83+'College 5'!J83</f>
        <v>0</v>
      </c>
      <c r="K83" s="290">
        <f>+'PI Budget'!O87+'College 2'!K83+'College 3'!K83+'College 4'!K83+'College 5'!K83</f>
        <v>0</v>
      </c>
      <c r="L83" s="166">
        <f>SUM(G83:K83)</f>
        <v>0</v>
      </c>
      <c r="M83" s="163"/>
      <c r="N83" s="108"/>
      <c r="O83" s="97" t="s">
        <v>55</v>
      </c>
      <c r="P83" s="97"/>
      <c r="Q83" s="97"/>
      <c r="R83" s="97"/>
      <c r="S83" s="97"/>
      <c r="T83" s="97"/>
      <c r="U83" s="134">
        <v>0</v>
      </c>
      <c r="V83" s="134">
        <v>0</v>
      </c>
      <c r="W83" s="134">
        <v>0</v>
      </c>
      <c r="X83" s="134">
        <v>0</v>
      </c>
      <c r="Y83" s="134">
        <v>0</v>
      </c>
      <c r="Z83" s="166">
        <f>SUM(U83:Y83)</f>
        <v>0</v>
      </c>
      <c r="AA83" s="128"/>
      <c r="AB83" s="133"/>
      <c r="AC83" s="133"/>
      <c r="AD83" s="133"/>
    </row>
    <row r="84" spans="1:30" s="3" customFormat="1" ht="12.3" customHeight="1" outlineLevel="1" x14ac:dyDescent="0.25">
      <c r="A84" s="97" t="str">
        <f>+'PI Budget'!A88</f>
        <v>TBD</v>
      </c>
      <c r="B84" s="97"/>
      <c r="C84" s="97"/>
      <c r="D84" s="97"/>
      <c r="E84" s="97"/>
      <c r="F84" s="97"/>
      <c r="G84" s="290">
        <f>+'PI Budget'!G88+'College 2'!G84+'College 3'!G84+'College 4'!G84+'College 5'!G84</f>
        <v>0</v>
      </c>
      <c r="H84" s="290">
        <f>+'PI Budget'!I88+'College 2'!H84+'College 3'!H84+'College 4'!H84+'College 5'!H84</f>
        <v>0</v>
      </c>
      <c r="I84" s="290">
        <f>+'PI Budget'!K88+'College 2'!I84+'College 3'!I84+'College 4'!I84+'College 5'!I84</f>
        <v>0</v>
      </c>
      <c r="J84" s="290">
        <f>+'PI Budget'!M88+'College 2'!J84+'College 3'!J84+'College 4'!J84+'College 5'!J84</f>
        <v>0</v>
      </c>
      <c r="K84" s="290">
        <f>+'PI Budget'!O88+'College 2'!K84+'College 3'!K84+'College 4'!K84+'College 5'!K84</f>
        <v>0</v>
      </c>
      <c r="L84" s="166">
        <f>SUM(G84:K84)</f>
        <v>0</v>
      </c>
      <c r="M84" s="163"/>
      <c r="N84" s="106"/>
      <c r="O84" s="97" t="s">
        <v>55</v>
      </c>
      <c r="P84" s="97"/>
      <c r="Q84" s="97"/>
      <c r="R84" s="97"/>
      <c r="S84" s="97"/>
      <c r="T84" s="97"/>
      <c r="U84" s="134">
        <v>0</v>
      </c>
      <c r="V84" s="134">
        <v>0</v>
      </c>
      <c r="W84" s="134">
        <v>0</v>
      </c>
      <c r="X84" s="134">
        <v>0</v>
      </c>
      <c r="Y84" s="134">
        <v>0</v>
      </c>
      <c r="Z84" s="166">
        <f>SUM(U84:Y84)</f>
        <v>0</v>
      </c>
      <c r="AA84" s="128"/>
      <c r="AB84" s="133"/>
      <c r="AC84" s="133"/>
      <c r="AD84" s="133"/>
    </row>
    <row r="85" spans="1:30" s="6" customFormat="1" ht="13.05" customHeight="1" outlineLevel="1" x14ac:dyDescent="0.25">
      <c r="A85" s="13" t="s">
        <v>73</v>
      </c>
      <c r="B85" s="13"/>
      <c r="C85" s="8"/>
      <c r="D85" s="8"/>
      <c r="E85" s="8"/>
      <c r="F85" s="8"/>
      <c r="G85" s="135">
        <f>SUM(G82:G84)</f>
        <v>0</v>
      </c>
      <c r="H85" s="135">
        <f>SUM(H82:H84)</f>
        <v>0</v>
      </c>
      <c r="I85" s="135">
        <f>SUM(I82:I84)</f>
        <v>0</v>
      </c>
      <c r="J85" s="135">
        <f>SUM(J82:J84)</f>
        <v>0</v>
      </c>
      <c r="K85" s="135">
        <f>SUM(K82:K84)</f>
        <v>0</v>
      </c>
      <c r="L85" s="14">
        <f>+K85+J85+I85+H85+G85</f>
        <v>0</v>
      </c>
      <c r="M85" s="163"/>
      <c r="N85" s="109"/>
      <c r="O85" s="13" t="s">
        <v>73</v>
      </c>
      <c r="P85" s="13"/>
      <c r="Q85" s="8"/>
      <c r="R85" s="8"/>
      <c r="S85" s="8"/>
      <c r="T85" s="8"/>
      <c r="U85" s="135">
        <f>SUM(U82:U84)</f>
        <v>0</v>
      </c>
      <c r="V85" s="135">
        <f>SUM(V82:V84)</f>
        <v>0</v>
      </c>
      <c r="W85" s="135">
        <f>SUM(W82:W84)</f>
        <v>0</v>
      </c>
      <c r="X85" s="135">
        <f>SUM(X82:X84)</f>
        <v>0</v>
      </c>
      <c r="Y85" s="135">
        <f>SUM(Y82:Y84)</f>
        <v>0</v>
      </c>
      <c r="Z85" s="14">
        <f>+Y85+X85+W85+V85+U85</f>
        <v>0</v>
      </c>
      <c r="AA85" s="128"/>
      <c r="AB85" s="163"/>
      <c r="AC85" s="163"/>
      <c r="AD85" s="163"/>
    </row>
    <row r="86" spans="1:30" s="6" customFormat="1" ht="6" customHeight="1" x14ac:dyDescent="0.25">
      <c r="A86" s="9"/>
      <c r="B86" s="9"/>
      <c r="C86" s="9"/>
      <c r="D86" s="9"/>
      <c r="E86" s="9"/>
      <c r="F86" s="9"/>
      <c r="G86" s="9"/>
      <c r="H86" s="9"/>
      <c r="I86" s="9"/>
      <c r="J86" s="9"/>
      <c r="K86" s="10"/>
      <c r="L86" s="10"/>
      <c r="M86" s="163"/>
      <c r="N86" s="109"/>
      <c r="O86" s="9"/>
      <c r="P86" s="9"/>
      <c r="Q86" s="9"/>
      <c r="R86" s="9"/>
      <c r="S86" s="9"/>
      <c r="T86" s="9"/>
      <c r="U86" s="9"/>
      <c r="V86" s="9"/>
      <c r="W86" s="9"/>
      <c r="X86" s="9"/>
      <c r="Y86" s="10"/>
      <c r="Z86" s="10"/>
      <c r="AA86" s="128"/>
      <c r="AB86" s="10"/>
      <c r="AC86" s="10"/>
      <c r="AD86" s="10"/>
    </row>
    <row r="87" spans="1:30" s="6" customFormat="1" x14ac:dyDescent="0.25">
      <c r="A87" s="13" t="s">
        <v>74</v>
      </c>
      <c r="B87" s="13"/>
      <c r="C87" s="8"/>
      <c r="D87" s="8"/>
      <c r="E87" s="8"/>
      <c r="F87" s="8"/>
      <c r="G87" s="135" t="e">
        <f>+G85+G79+G69+G62+G55+G48+G43+G34</f>
        <v>#REF!</v>
      </c>
      <c r="H87" s="135" t="e">
        <f>+H85+H79+H69+H62+H55+H48+H43+H34</f>
        <v>#REF!</v>
      </c>
      <c r="I87" s="135" t="e">
        <f>+I85+I79+I69+I62+I55+I48+I43+I34</f>
        <v>#REF!</v>
      </c>
      <c r="J87" s="135" t="e">
        <f>+J85+J79+J69+J62+J55+J48+J43+J34</f>
        <v>#REF!</v>
      </c>
      <c r="K87" s="135" t="e">
        <f>+K85+K79+K69+K62+K55+K48+K43+K34</f>
        <v>#REF!</v>
      </c>
      <c r="L87" s="14" t="e">
        <f>SUM(G87:K87)</f>
        <v>#REF!</v>
      </c>
      <c r="M87" s="163"/>
      <c r="N87" s="109"/>
      <c r="O87" s="13" t="s">
        <v>74</v>
      </c>
      <c r="P87" s="13"/>
      <c r="Q87" s="8"/>
      <c r="R87" s="8"/>
      <c r="S87" s="8"/>
      <c r="T87" s="8"/>
      <c r="U87" s="135">
        <f>+U85+U79+U69+U62+U55+U48+U43+U34</f>
        <v>0</v>
      </c>
      <c r="V87" s="135">
        <f>+V85+V79+V69+V62+V55+V48+V43+V34</f>
        <v>0</v>
      </c>
      <c r="W87" s="135">
        <f>+W85+W79+W69+W62+W55+W48+W43+W34</f>
        <v>0</v>
      </c>
      <c r="X87" s="135">
        <f>+X85+X79+X69+X62+X55+X48+X43+X34</f>
        <v>0</v>
      </c>
      <c r="Y87" s="135">
        <f>+Y85+Y79+Y69+Y62+Y55+Y48+Y43+Y34</f>
        <v>0</v>
      </c>
      <c r="Z87" s="14">
        <f>SUM(U87:Y87)</f>
        <v>0</v>
      </c>
      <c r="AA87" s="128"/>
      <c r="AB87" s="163"/>
      <c r="AC87" s="163"/>
      <c r="AD87" s="163"/>
    </row>
    <row r="88" spans="1:30" s="6" customFormat="1" x14ac:dyDescent="0.25">
      <c r="A88" s="8" t="s">
        <v>75</v>
      </c>
      <c r="B88" s="8"/>
      <c r="C88" s="8"/>
      <c r="D88" s="8"/>
      <c r="E88" s="8"/>
      <c r="F88" s="8"/>
      <c r="G88" s="135" t="e">
        <f>+G87-G85-G78-G62-G69+G63-G77</f>
        <v>#REF!</v>
      </c>
      <c r="H88" s="135" t="e">
        <f>+H87-H85-H78-H62-H69+H63-H77</f>
        <v>#REF!</v>
      </c>
      <c r="I88" s="135" t="e">
        <f>+I87-I85-I78-I62-I69+I63-I77</f>
        <v>#REF!</v>
      </c>
      <c r="J88" s="135" t="e">
        <f>+J87-J85-J78-J62-J69+J63-J77</f>
        <v>#REF!</v>
      </c>
      <c r="K88" s="135" t="e">
        <f>+K87-K85-K78-K62-K69+K63-K77</f>
        <v>#REF!</v>
      </c>
      <c r="L88" s="14" t="e">
        <f>SUM(G88:K88)</f>
        <v>#REF!</v>
      </c>
      <c r="M88" s="163"/>
      <c r="N88" s="109"/>
      <c r="O88" s="8" t="s">
        <v>75</v>
      </c>
      <c r="P88" s="8"/>
      <c r="Q88" s="8"/>
      <c r="R88" s="8"/>
      <c r="S88" s="8"/>
      <c r="T88" s="8"/>
      <c r="U88" s="135">
        <f>+U87-U85-U78-U62-U69+U63-U77</f>
        <v>0</v>
      </c>
      <c r="V88" s="135">
        <f>+V87-V85-V78-V62-V69+V63-V77</f>
        <v>0</v>
      </c>
      <c r="W88" s="135">
        <f>+W87-W85-W78-W62-W69+W63-W77</f>
        <v>0</v>
      </c>
      <c r="X88" s="135">
        <f>+X87-X85-X78-X62-X69+X63-X77</f>
        <v>0</v>
      </c>
      <c r="Y88" s="135">
        <f>+Y87-Y85-Y78-Y62-Y69+Y63-Y77</f>
        <v>0</v>
      </c>
      <c r="Z88" s="14">
        <f>SUM(U88:Y88)</f>
        <v>0</v>
      </c>
      <c r="AA88" s="128"/>
      <c r="AB88" s="163"/>
      <c r="AC88" s="163"/>
      <c r="AD88" s="163"/>
    </row>
    <row r="89" spans="1:30" s="6" customFormat="1" ht="13.8" thickBot="1" x14ac:dyDescent="0.3">
      <c r="A89" s="13" t="s">
        <v>76</v>
      </c>
      <c r="B89" s="13"/>
      <c r="C89" s="27">
        <f>+'PI Budget'!C95</f>
        <v>0.53500000000000003</v>
      </c>
      <c r="D89" s="27"/>
      <c r="E89" s="27"/>
      <c r="F89" s="27"/>
      <c r="G89" s="139" t="e">
        <f>+ROUND(G88*$C$89,0)</f>
        <v>#REF!</v>
      </c>
      <c r="H89" s="139" t="e">
        <f>+ROUND(H88*$C$89,0)</f>
        <v>#REF!</v>
      </c>
      <c r="I89" s="139" t="e">
        <f>+ROUND(I88*$C$89,0)</f>
        <v>#REF!</v>
      </c>
      <c r="J89" s="139" t="e">
        <f>+ROUND(J88*$C$89,0)</f>
        <v>#REF!</v>
      </c>
      <c r="K89" s="139" t="e">
        <f>+ROUND(K88*$C$89,0)</f>
        <v>#REF!</v>
      </c>
      <c r="L89" s="14" t="e">
        <f>SUM(G89:K89)</f>
        <v>#REF!</v>
      </c>
      <c r="M89" s="163"/>
      <c r="N89" s="109"/>
      <c r="O89" s="13" t="s">
        <v>76</v>
      </c>
      <c r="P89" s="13"/>
      <c r="Q89" s="27">
        <v>0.49</v>
      </c>
      <c r="R89" s="27"/>
      <c r="S89" s="27"/>
      <c r="T89" s="27"/>
      <c r="U89" s="139">
        <f>+U88*$C$89</f>
        <v>0</v>
      </c>
      <c r="V89" s="139">
        <f>+V88*$C$89</f>
        <v>0</v>
      </c>
      <c r="W89" s="139">
        <f>+W88*$C$89</f>
        <v>0</v>
      </c>
      <c r="X89" s="139">
        <f>+X88*$C$89</f>
        <v>0</v>
      </c>
      <c r="Y89" s="139">
        <f>+Y88*$C$89</f>
        <v>0</v>
      </c>
      <c r="Z89" s="14">
        <f>SUM(U89:Y89)</f>
        <v>0</v>
      </c>
      <c r="AA89" s="128"/>
      <c r="AB89" s="163"/>
      <c r="AC89" s="163"/>
      <c r="AD89" s="163"/>
    </row>
    <row r="90" spans="1:30" s="6" customFormat="1" ht="13.8" thickBot="1" x14ac:dyDescent="0.3">
      <c r="A90" s="28" t="s">
        <v>77</v>
      </c>
      <c r="B90" s="28"/>
      <c r="C90" s="29"/>
      <c r="D90" s="29"/>
      <c r="E90" s="29"/>
      <c r="F90" s="29"/>
      <c r="G90" s="136" t="e">
        <f>+G89+G87</f>
        <v>#REF!</v>
      </c>
      <c r="H90" s="136" t="e">
        <f>+H89+H87</f>
        <v>#REF!</v>
      </c>
      <c r="I90" s="136" t="e">
        <f>+I89+I87</f>
        <v>#REF!</v>
      </c>
      <c r="J90" s="136" t="e">
        <f>+J89+J87</f>
        <v>#REF!</v>
      </c>
      <c r="K90" s="136" t="e">
        <f>+K89+K87</f>
        <v>#REF!</v>
      </c>
      <c r="L90" s="165" t="e">
        <f>SUM(G90:K90)</f>
        <v>#REF!</v>
      </c>
      <c r="M90" s="163"/>
      <c r="N90" s="109"/>
      <c r="O90" s="28" t="s">
        <v>77</v>
      </c>
      <c r="P90" s="28"/>
      <c r="Q90" s="29"/>
      <c r="R90" s="29"/>
      <c r="S90" s="29"/>
      <c r="T90" s="29"/>
      <c r="U90" s="136">
        <f>+U89+U87</f>
        <v>0</v>
      </c>
      <c r="V90" s="136">
        <f>+V89+V87</f>
        <v>0</v>
      </c>
      <c r="W90" s="136">
        <f>+W89+W87</f>
        <v>0</v>
      </c>
      <c r="X90" s="136">
        <f>+X89+X87</f>
        <v>0</v>
      </c>
      <c r="Y90" s="136">
        <f>+Y89+Y87</f>
        <v>0</v>
      </c>
      <c r="Z90" s="165">
        <f>SUM(U90:Y90)</f>
        <v>0</v>
      </c>
      <c r="AA90" s="128"/>
      <c r="AB90" s="186"/>
      <c r="AC90" s="186"/>
      <c r="AD90" s="186"/>
    </row>
    <row r="91" spans="1:30" s="6" customFormat="1" ht="12.75" customHeight="1" x14ac:dyDescent="0.25">
      <c r="A91" s="31"/>
      <c r="B91" s="31"/>
      <c r="C91" s="31"/>
      <c r="D91" s="31"/>
      <c r="E91" s="31"/>
      <c r="F91" s="31"/>
      <c r="G91" s="31"/>
      <c r="H91" s="31"/>
      <c r="I91" s="31"/>
      <c r="J91" s="31"/>
      <c r="K91" s="374"/>
      <c r="L91" s="31"/>
      <c r="M91" s="163"/>
      <c r="N91" s="109"/>
      <c r="O91" s="1"/>
      <c r="P91" s="1"/>
      <c r="Q91" s="1"/>
      <c r="R91" s="1"/>
      <c r="S91" s="1"/>
      <c r="T91" s="1"/>
      <c r="U91" s="1"/>
      <c r="V91" s="1"/>
      <c r="W91" s="1"/>
      <c r="X91" s="1"/>
      <c r="Y91" s="2"/>
      <c r="Z91" s="1"/>
      <c r="AA91" s="128"/>
      <c r="AB91" s="2"/>
      <c r="AC91" s="2"/>
      <c r="AD91" s="2"/>
    </row>
    <row r="92" spans="1:30" s="6" customFormat="1" ht="12.75" customHeight="1" x14ac:dyDescent="0.25">
      <c r="A92" s="31"/>
      <c r="B92" s="31"/>
      <c r="C92" s="31"/>
      <c r="D92" s="31"/>
      <c r="E92" s="31"/>
      <c r="F92" s="31"/>
      <c r="G92" s="31"/>
      <c r="H92" s="31"/>
      <c r="I92" s="31"/>
      <c r="J92" s="31"/>
      <c r="K92" s="374"/>
      <c r="L92" s="31"/>
      <c r="M92" s="163"/>
      <c r="N92" s="109"/>
      <c r="O92" s="1"/>
      <c r="P92" s="1"/>
      <c r="Q92" s="1"/>
      <c r="R92" s="1"/>
      <c r="S92" s="1"/>
      <c r="T92" s="1"/>
      <c r="U92" s="1"/>
      <c r="V92" s="1"/>
      <c r="W92" s="1"/>
      <c r="X92" s="1"/>
      <c r="Y92" s="2"/>
      <c r="Z92" s="1"/>
      <c r="AA92" s="128"/>
      <c r="AB92" s="2"/>
      <c r="AC92" s="2"/>
      <c r="AD92" s="2"/>
    </row>
    <row r="93" spans="1:30" s="6" customFormat="1" ht="12.75" customHeight="1" x14ac:dyDescent="0.25">
      <c r="A93" s="31"/>
      <c r="B93" s="31"/>
      <c r="C93" s="31"/>
      <c r="D93" s="31"/>
      <c r="E93" s="31"/>
      <c r="F93" s="31"/>
      <c r="G93" s="31"/>
      <c r="H93" s="31"/>
      <c r="I93" s="31"/>
      <c r="J93" s="31"/>
      <c r="K93" s="374"/>
      <c r="L93" s="31"/>
      <c r="M93" s="163"/>
      <c r="N93" s="109"/>
      <c r="O93" s="1"/>
      <c r="P93" s="1"/>
      <c r="Q93" s="1"/>
      <c r="R93" s="1"/>
      <c r="S93" s="1"/>
      <c r="T93" s="1"/>
      <c r="U93" s="1"/>
      <c r="V93" s="1"/>
      <c r="W93" s="1"/>
      <c r="X93" s="1"/>
      <c r="Y93" s="2"/>
      <c r="Z93" s="1"/>
      <c r="AA93" s="128"/>
      <c r="AB93" s="2"/>
      <c r="AC93" s="2"/>
      <c r="AD93" s="2"/>
    </row>
    <row r="94" spans="1:30" s="109" customFormat="1" x14ac:dyDescent="0.25">
      <c r="A94" s="105"/>
      <c r="B94" s="105"/>
      <c r="C94" s="105"/>
      <c r="D94" s="105"/>
      <c r="E94" s="105"/>
      <c r="F94" s="105"/>
      <c r="G94" s="105"/>
      <c r="H94" s="105"/>
      <c r="I94" s="105"/>
      <c r="J94" s="105"/>
      <c r="K94" s="379"/>
      <c r="L94" s="105"/>
      <c r="M94" s="379"/>
      <c r="O94" s="105"/>
      <c r="P94" s="105"/>
      <c r="Q94" s="105"/>
      <c r="R94" s="105"/>
      <c r="S94" s="105"/>
      <c r="T94" s="105"/>
      <c r="U94" s="105"/>
      <c r="V94" s="105"/>
      <c r="W94" s="105"/>
      <c r="X94" s="105"/>
      <c r="Y94" s="379"/>
      <c r="Z94" s="105"/>
      <c r="AA94" s="128"/>
      <c r="AB94" s="379"/>
      <c r="AC94" s="379"/>
      <c r="AD94" s="379"/>
    </row>
    <row r="95" spans="1:30" s="109" customFormat="1" ht="13.8" thickBot="1" x14ac:dyDescent="0.3">
      <c r="A95" s="31"/>
      <c r="B95" s="31"/>
      <c r="C95" s="31"/>
      <c r="D95" s="31"/>
      <c r="E95" s="31"/>
      <c r="F95" s="31"/>
      <c r="G95" s="31"/>
      <c r="H95" s="31"/>
      <c r="I95" s="31"/>
      <c r="J95" s="31"/>
      <c r="K95" s="374"/>
      <c r="L95" s="31"/>
      <c r="M95" s="374"/>
      <c r="O95" s="31"/>
      <c r="P95" s="31"/>
      <c r="Q95" s="31"/>
      <c r="R95" s="31"/>
      <c r="S95" s="31"/>
      <c r="T95" s="31"/>
      <c r="U95" s="31"/>
      <c r="V95" s="31"/>
      <c r="W95" s="31"/>
      <c r="X95" s="31"/>
      <c r="Y95" s="374"/>
      <c r="Z95" s="31"/>
      <c r="AA95" s="128"/>
      <c r="AB95" s="374"/>
      <c r="AC95" s="374"/>
      <c r="AD95" s="374"/>
    </row>
    <row r="96" spans="1:30" s="109" customFormat="1" ht="13.8" thickBot="1" x14ac:dyDescent="0.3">
      <c r="A96" s="117" t="s">
        <v>78</v>
      </c>
      <c r="B96" s="118"/>
      <c r="C96" s="119"/>
      <c r="D96" s="119"/>
      <c r="E96" s="119"/>
      <c r="F96" s="119"/>
      <c r="G96" s="236" t="e">
        <f t="shared" ref="G96:L96" si="17">+G85/G90</f>
        <v>#REF!</v>
      </c>
      <c r="H96" s="236" t="e">
        <f t="shared" si="17"/>
        <v>#REF!</v>
      </c>
      <c r="I96" s="236" t="e">
        <f t="shared" si="17"/>
        <v>#REF!</v>
      </c>
      <c r="J96" s="236" t="e">
        <f t="shared" si="17"/>
        <v>#REF!</v>
      </c>
      <c r="K96" s="236" t="e">
        <f t="shared" si="17"/>
        <v>#REF!</v>
      </c>
      <c r="L96" s="236" t="e">
        <f t="shared" si="17"/>
        <v>#REF!</v>
      </c>
      <c r="M96" s="145"/>
      <c r="O96" s="117" t="s">
        <v>78</v>
      </c>
      <c r="P96" s="118"/>
      <c r="Q96" s="119"/>
      <c r="R96" s="119"/>
      <c r="S96" s="119"/>
      <c r="T96" s="119"/>
      <c r="U96" s="236" t="e">
        <f t="shared" ref="U96:Z96" si="18">+U85/U90</f>
        <v>#DIV/0!</v>
      </c>
      <c r="V96" s="236" t="e">
        <f t="shared" si="18"/>
        <v>#DIV/0!</v>
      </c>
      <c r="W96" s="236" t="e">
        <f t="shared" si="18"/>
        <v>#DIV/0!</v>
      </c>
      <c r="X96" s="236" t="e">
        <f t="shared" si="18"/>
        <v>#DIV/0!</v>
      </c>
      <c r="Y96" s="236" t="e">
        <f t="shared" si="18"/>
        <v>#DIV/0!</v>
      </c>
      <c r="Z96" s="236" t="e">
        <f t="shared" si="18"/>
        <v>#DIV/0!</v>
      </c>
      <c r="AA96" s="128"/>
      <c r="AB96" s="145"/>
      <c r="AC96" s="145"/>
      <c r="AD96" s="145"/>
    </row>
    <row r="97" spans="1:30" s="109" customFormat="1" ht="13.8" thickBot="1" x14ac:dyDescent="0.3">
      <c r="A97" s="104"/>
      <c r="B97" s="104"/>
      <c r="C97" s="104"/>
      <c r="D97" s="104"/>
      <c r="E97" s="104"/>
      <c r="F97" s="104"/>
      <c r="G97" s="104"/>
      <c r="H97" s="104"/>
      <c r="I97" s="104"/>
      <c r="J97" s="104"/>
      <c r="K97" s="104"/>
      <c r="L97" s="104"/>
      <c r="M97" s="104"/>
      <c r="O97" s="104"/>
      <c r="P97" s="104"/>
      <c r="Q97" s="104"/>
      <c r="R97" s="104"/>
      <c r="S97" s="104"/>
      <c r="T97" s="104"/>
      <c r="U97" s="104"/>
      <c r="V97" s="104"/>
      <c r="W97" s="104"/>
      <c r="X97" s="104"/>
      <c r="Y97" s="104"/>
      <c r="Z97" s="104"/>
      <c r="AA97" s="128"/>
      <c r="AB97" s="104"/>
      <c r="AC97" s="104"/>
      <c r="AD97" s="104"/>
    </row>
    <row r="98" spans="1:30" s="109" customFormat="1" ht="13.8" thickBot="1" x14ac:dyDescent="0.3">
      <c r="A98" s="118" t="s">
        <v>79</v>
      </c>
      <c r="B98" s="120" t="s">
        <v>80</v>
      </c>
      <c r="C98" s="121"/>
      <c r="D98" s="121"/>
      <c r="E98" s="121"/>
      <c r="F98" s="121"/>
      <c r="G98" s="144" t="e">
        <f t="shared" ref="G98:L98" si="19">+G90*$C$98</f>
        <v>#REF!</v>
      </c>
      <c r="H98" s="144" t="e">
        <f t="shared" si="19"/>
        <v>#REF!</v>
      </c>
      <c r="I98" s="144" t="e">
        <f t="shared" si="19"/>
        <v>#REF!</v>
      </c>
      <c r="J98" s="144" t="e">
        <f t="shared" si="19"/>
        <v>#REF!</v>
      </c>
      <c r="K98" s="144" t="e">
        <f t="shared" si="19"/>
        <v>#REF!</v>
      </c>
      <c r="L98" s="144" t="e">
        <f t="shared" si="19"/>
        <v>#REF!</v>
      </c>
      <c r="M98" s="144"/>
      <c r="O98" s="118" t="s">
        <v>79</v>
      </c>
      <c r="P98" s="120" t="s">
        <v>80</v>
      </c>
      <c r="Q98" s="121"/>
      <c r="R98" s="121"/>
      <c r="S98" s="121"/>
      <c r="T98" s="121"/>
      <c r="U98" s="144">
        <f t="shared" ref="U98:Z98" si="20">+U90*$C$98</f>
        <v>0</v>
      </c>
      <c r="V98" s="144">
        <f t="shared" si="20"/>
        <v>0</v>
      </c>
      <c r="W98" s="144">
        <f t="shared" si="20"/>
        <v>0</v>
      </c>
      <c r="X98" s="144">
        <f t="shared" si="20"/>
        <v>0</v>
      </c>
      <c r="Y98" s="144">
        <f t="shared" si="20"/>
        <v>0</v>
      </c>
      <c r="Z98" s="144">
        <f t="shared" si="20"/>
        <v>0</v>
      </c>
      <c r="AA98" s="128"/>
      <c r="AB98" s="144"/>
      <c r="AC98" s="144"/>
      <c r="AD98" s="144"/>
    </row>
    <row r="99" spans="1:30" s="109" customFormat="1" ht="13.8" thickBot="1" x14ac:dyDescent="0.3">
      <c r="A99" s="31"/>
      <c r="B99" s="31"/>
      <c r="C99" s="31"/>
      <c r="D99" s="31"/>
      <c r="E99" s="31"/>
      <c r="F99" s="31"/>
      <c r="G99" s="31"/>
      <c r="H99" s="31"/>
      <c r="I99" s="31"/>
      <c r="J99" s="31"/>
      <c r="K99" s="374"/>
      <c r="L99" s="31"/>
      <c r="M99" s="374"/>
      <c r="O99" s="31"/>
      <c r="P99" s="31"/>
      <c r="Q99" s="31"/>
      <c r="R99" s="31"/>
      <c r="S99" s="31"/>
      <c r="T99" s="31"/>
      <c r="U99" s="31"/>
      <c r="V99" s="31"/>
      <c r="W99" s="31"/>
      <c r="X99" s="31"/>
      <c r="Y99" s="31"/>
      <c r="Z99" s="31"/>
      <c r="AA99" s="128"/>
      <c r="AB99" s="374"/>
      <c r="AC99" s="374"/>
      <c r="AD99" s="374"/>
    </row>
    <row r="100" spans="1:30" s="105" customFormat="1" ht="13.8" thickBot="1" x14ac:dyDescent="0.3">
      <c r="A100" s="118" t="s">
        <v>81</v>
      </c>
      <c r="B100" s="118"/>
      <c r="C100" s="119"/>
      <c r="D100" s="119"/>
      <c r="E100" s="119"/>
      <c r="F100" s="119"/>
      <c r="G100" s="144">
        <f t="shared" ref="G100:L100" si="21">+U90</f>
        <v>0</v>
      </c>
      <c r="H100" s="144">
        <f t="shared" si="21"/>
        <v>0</v>
      </c>
      <c r="I100" s="144">
        <f t="shared" si="21"/>
        <v>0</v>
      </c>
      <c r="J100" s="144">
        <f t="shared" si="21"/>
        <v>0</v>
      </c>
      <c r="K100" s="144">
        <f t="shared" si="21"/>
        <v>0</v>
      </c>
      <c r="L100" s="144">
        <f t="shared" si="21"/>
        <v>0</v>
      </c>
      <c r="M100" s="144"/>
      <c r="O100" s="118" t="s">
        <v>81</v>
      </c>
      <c r="P100" s="118"/>
      <c r="Q100" s="119"/>
      <c r="R100" s="119"/>
      <c r="S100" s="119"/>
      <c r="T100" s="119"/>
      <c r="U100" s="144">
        <f t="shared" ref="U100:Z100" si="22">+U90</f>
        <v>0</v>
      </c>
      <c r="V100" s="144">
        <f t="shared" si="22"/>
        <v>0</v>
      </c>
      <c r="W100" s="144">
        <f t="shared" si="22"/>
        <v>0</v>
      </c>
      <c r="X100" s="144">
        <f t="shared" si="22"/>
        <v>0</v>
      </c>
      <c r="Y100" s="144">
        <f t="shared" si="22"/>
        <v>0</v>
      </c>
      <c r="Z100" s="144">
        <f t="shared" si="22"/>
        <v>0</v>
      </c>
      <c r="AA100" s="128"/>
      <c r="AB100" s="144"/>
      <c r="AC100" s="144"/>
      <c r="AD100" s="144"/>
    </row>
    <row r="101" spans="1:30" s="105" customFormat="1" ht="13.8" thickBot="1" x14ac:dyDescent="0.3">
      <c r="A101" s="31"/>
      <c r="B101" s="31"/>
      <c r="C101" s="31"/>
      <c r="D101" s="31"/>
      <c r="E101" s="31"/>
      <c r="F101" s="31"/>
      <c r="G101" s="31"/>
      <c r="H101" s="31"/>
      <c r="I101" s="31"/>
      <c r="J101" s="31"/>
      <c r="K101" s="374"/>
      <c r="L101" s="123"/>
      <c r="M101" s="374"/>
      <c r="O101" s="31"/>
      <c r="P101" s="31"/>
      <c r="Q101" s="31"/>
      <c r="R101" s="31"/>
      <c r="S101" s="31"/>
      <c r="T101" s="31"/>
      <c r="U101" s="31"/>
      <c r="V101" s="31"/>
      <c r="W101" s="31"/>
      <c r="X101" s="31"/>
      <c r="Y101" s="31"/>
      <c r="Z101" s="31"/>
      <c r="AA101" s="128"/>
      <c r="AB101" s="374"/>
      <c r="AC101" s="374"/>
      <c r="AD101" s="374"/>
    </row>
    <row r="102" spans="1:30" s="105" customFormat="1" ht="13.8" thickBot="1" x14ac:dyDescent="0.3">
      <c r="A102" s="118" t="s">
        <v>82</v>
      </c>
      <c r="B102" s="118"/>
      <c r="C102" s="119"/>
      <c r="D102" s="119"/>
      <c r="E102" s="119"/>
      <c r="F102" s="119"/>
      <c r="G102" s="144" t="e">
        <f>+G100-G98</f>
        <v>#REF!</v>
      </c>
      <c r="H102" s="144" t="e">
        <f>+H100-H98</f>
        <v>#REF!</v>
      </c>
      <c r="I102" s="144" t="e">
        <f>+I100-I98</f>
        <v>#REF!</v>
      </c>
      <c r="J102" s="144" t="e">
        <f>+J100-J98</f>
        <v>#REF!</v>
      </c>
      <c r="K102" s="144" t="e">
        <f>+K100-K98</f>
        <v>#REF!</v>
      </c>
      <c r="L102" s="144" t="e">
        <f>+L100-L90</f>
        <v>#REF!</v>
      </c>
      <c r="M102" s="144"/>
      <c r="O102" s="118" t="s">
        <v>82</v>
      </c>
      <c r="P102" s="118"/>
      <c r="Q102" s="119"/>
      <c r="R102" s="119"/>
      <c r="S102" s="119"/>
      <c r="T102" s="119"/>
      <c r="U102" s="144">
        <f t="shared" ref="U102:Z102" si="23">+U100-U98</f>
        <v>0</v>
      </c>
      <c r="V102" s="144">
        <f t="shared" si="23"/>
        <v>0</v>
      </c>
      <c r="W102" s="144">
        <f t="shared" si="23"/>
        <v>0</v>
      </c>
      <c r="X102" s="144">
        <f t="shared" si="23"/>
        <v>0</v>
      </c>
      <c r="Y102" s="144">
        <f t="shared" si="23"/>
        <v>0</v>
      </c>
      <c r="Z102" s="144">
        <f t="shared" si="23"/>
        <v>0</v>
      </c>
      <c r="AA102" s="128"/>
      <c r="AB102" s="144"/>
      <c r="AC102" s="144"/>
      <c r="AD102" s="144"/>
    </row>
    <row r="103" spans="1:30" s="105" customFormat="1" x14ac:dyDescent="0.25">
      <c r="A103" s="31"/>
      <c r="B103" s="31"/>
      <c r="C103" s="31"/>
      <c r="D103" s="31"/>
      <c r="E103" s="31"/>
      <c r="F103" s="31"/>
      <c r="G103" s="31"/>
      <c r="H103" s="31"/>
      <c r="I103" s="31"/>
      <c r="J103" s="31"/>
      <c r="K103" s="123"/>
      <c r="L103" s="163"/>
      <c r="M103" s="123"/>
      <c r="O103" s="31"/>
      <c r="P103" s="31"/>
      <c r="Q103" s="31"/>
      <c r="R103" s="31"/>
      <c r="S103" s="31"/>
      <c r="T103" s="31"/>
      <c r="U103" s="31"/>
      <c r="V103" s="31"/>
      <c r="W103" s="31"/>
      <c r="X103" s="31"/>
      <c r="Y103" s="123"/>
      <c r="Z103" s="128"/>
      <c r="AA103" s="128"/>
      <c r="AB103" s="123"/>
      <c r="AC103" s="123"/>
      <c r="AD103" s="123"/>
    </row>
    <row r="104" spans="1:30" s="105" customFormat="1" x14ac:dyDescent="0.25">
      <c r="K104" s="110"/>
      <c r="L104" s="110"/>
      <c r="M104" s="110"/>
    </row>
    <row r="105" spans="1:30" s="105" customFormat="1" x14ac:dyDescent="0.25">
      <c r="K105" s="110"/>
      <c r="L105" s="110"/>
      <c r="M105" s="110"/>
    </row>
    <row r="106" spans="1:30" ht="17.399999999999999" x14ac:dyDescent="0.3">
      <c r="A106" s="285" t="s">
        <v>83</v>
      </c>
      <c r="B106" s="281"/>
      <c r="C106" s="281"/>
      <c r="D106" s="281"/>
      <c r="E106" s="281"/>
      <c r="F106" s="281"/>
      <c r="G106" s="281"/>
    </row>
    <row r="107" spans="1:30" ht="13.8" x14ac:dyDescent="0.25">
      <c r="A107" s="281"/>
      <c r="B107" s="281"/>
      <c r="C107" s="281"/>
      <c r="D107" s="281"/>
      <c r="E107" s="281"/>
      <c r="F107" s="281"/>
      <c r="G107" s="281"/>
    </row>
    <row r="108" spans="1:30" ht="13.8" x14ac:dyDescent="0.25">
      <c r="A108" s="605" t="s">
        <v>84</v>
      </c>
      <c r="B108" s="606"/>
      <c r="C108" s="606"/>
      <c r="D108" s="606"/>
      <c r="E108" s="606"/>
      <c r="F108" s="607"/>
      <c r="G108" s="286" t="s">
        <v>25</v>
      </c>
      <c r="H108" s="286" t="s">
        <v>26</v>
      </c>
      <c r="I108" s="286" t="s">
        <v>27</v>
      </c>
      <c r="J108" s="286" t="s">
        <v>28</v>
      </c>
      <c r="K108" s="286" t="s">
        <v>29</v>
      </c>
      <c r="L108" s="286" t="s">
        <v>30</v>
      </c>
    </row>
    <row r="109" spans="1:30" ht="13.8" x14ac:dyDescent="0.25">
      <c r="A109" s="50" t="s">
        <v>19</v>
      </c>
      <c r="B109" s="31"/>
      <c r="C109" s="31"/>
      <c r="D109" s="31"/>
      <c r="E109" s="31"/>
      <c r="F109" s="31"/>
      <c r="G109" s="282">
        <f>+'PI Budget'!G16+'PI Budget'!G17+'PI Budget'!G18+'PI Budget'!G19+'PI Budget'!G20+'PI Budget'!G21+'PI Budget'!G23+'PI Budget'!G24+'PI Budget'!G25+'PI Budget'!G26+'PI Budget'!G27+'PI Budget'!G34+'PI Budget'!G36</f>
        <v>0</v>
      </c>
      <c r="H109" s="282">
        <f>+'PI Budget'!I16+'PI Budget'!I17+'PI Budget'!I18+'PI Budget'!I19+'PI Budget'!I20+'PI Budget'!I21+'PI Budget'!I23+'PI Budget'!I24+'PI Budget'!I25+'PI Budget'!I26+'PI Budget'!I27+'PI Budget'!I34+'PI Budget'!I36</f>
        <v>0</v>
      </c>
      <c r="I109" s="282">
        <f>+'PI Budget'!K16+'PI Budget'!K17+'PI Budget'!K18+'PI Budget'!K19+'PI Budget'!K20+'PI Budget'!K21+'PI Budget'!K23+'PI Budget'!K24+'PI Budget'!K25+'PI Budget'!K26+'PI Budget'!K27+'PI Budget'!K34+'PI Budget'!K36</f>
        <v>0</v>
      </c>
      <c r="J109" s="282">
        <f>+'PI Budget'!M16+'PI Budget'!M17+'PI Budget'!M18+'PI Budget'!M19+'PI Budget'!M20+'PI Budget'!M21+'PI Budget'!M23+'PI Budget'!M24+'PI Budget'!M25+'PI Budget'!M26+'PI Budget'!M27+'PI Budget'!M34+'PI Budget'!M36</f>
        <v>0</v>
      </c>
      <c r="K109" s="282">
        <f>+'PI Budget'!O16+'PI Budget'!O17+'PI Budget'!O18+'PI Budget'!O19+'PI Budget'!O20+'PI Budget'!O21+'PI Budget'!O23+'PI Budget'!O24+'PI Budget'!O25+'PI Budget'!O26+'PI Budget'!O27+'PI Budget'!O34+'PI Budget'!O36</f>
        <v>0</v>
      </c>
      <c r="L109" s="282">
        <f t="shared" ref="L109:L122" si="24">SUM(G109:K109)</f>
        <v>0</v>
      </c>
    </row>
    <row r="110" spans="1:30" ht="13.8" x14ac:dyDescent="0.25">
      <c r="A110" s="50" t="s">
        <v>85</v>
      </c>
      <c r="B110" s="31"/>
      <c r="C110" s="31"/>
      <c r="D110" s="31"/>
      <c r="E110" s="31"/>
      <c r="F110" s="31"/>
      <c r="G110" s="283">
        <f>+'PI Budget'!G28+'PI Budget'!G29+'PI Budget'!G30+'PI Budget'!G31+'PI Budget'!G32+'PI Budget'!G33</f>
        <v>0</v>
      </c>
      <c r="H110" s="283">
        <f>+'PI Budget'!I28+'PI Budget'!I29+'PI Budget'!I30+'PI Budget'!I31+'PI Budget'!I32+'PI Budget'!I33</f>
        <v>0</v>
      </c>
      <c r="I110" s="283">
        <f>+'PI Budget'!K28+'PI Budget'!K29+'PI Budget'!K30+'PI Budget'!K31+'PI Budget'!K32+'PI Budget'!K33</f>
        <v>0</v>
      </c>
      <c r="J110" s="283">
        <f>+'PI Budget'!M28+'PI Budget'!M29+'PI Budget'!M30+'PI Budget'!M31+'PI Budget'!M32+'PI Budget'!M33</f>
        <v>0</v>
      </c>
      <c r="K110" s="283">
        <f>+'PI Budget'!O28+'PI Budget'!O29+'PI Budget'!O30+'PI Budget'!O31+'PI Budget'!O32+'PI Budget'!O33</f>
        <v>0</v>
      </c>
      <c r="L110" s="283">
        <f t="shared" si="24"/>
        <v>0</v>
      </c>
    </row>
    <row r="111" spans="1:30" ht="13.8" x14ac:dyDescent="0.25">
      <c r="A111" s="50" t="s">
        <v>86</v>
      </c>
      <c r="B111" s="31"/>
      <c r="C111" s="31"/>
      <c r="D111" s="31"/>
      <c r="E111" s="31"/>
      <c r="F111" s="31"/>
      <c r="G111" s="283">
        <f>+'PI Budget'!G46</f>
        <v>0</v>
      </c>
      <c r="H111" s="283">
        <f>+'PI Budget'!I46</f>
        <v>0</v>
      </c>
      <c r="I111" s="283">
        <f>+'PI Budget'!K46</f>
        <v>0</v>
      </c>
      <c r="J111" s="283">
        <f>+'PI Budget'!M46</f>
        <v>0</v>
      </c>
      <c r="K111" s="283">
        <f>+'PI Budget'!O46</f>
        <v>0</v>
      </c>
      <c r="L111" s="283">
        <f t="shared" si="24"/>
        <v>0</v>
      </c>
    </row>
    <row r="112" spans="1:30" ht="13.8" x14ac:dyDescent="0.25">
      <c r="A112" s="50" t="s">
        <v>87</v>
      </c>
      <c r="B112" s="31"/>
      <c r="C112" s="31"/>
      <c r="D112" s="31"/>
      <c r="E112" s="31"/>
      <c r="F112" s="31"/>
      <c r="G112" s="283">
        <f>+'PI Budget'!G78</f>
        <v>0</v>
      </c>
      <c r="H112" s="283">
        <f>+'PI Budget'!I78</f>
        <v>0</v>
      </c>
      <c r="I112" s="283">
        <f>+'PI Budget'!K78</f>
        <v>0</v>
      </c>
      <c r="J112" s="283">
        <f>+'PI Budget'!M78</f>
        <v>0</v>
      </c>
      <c r="K112" s="283">
        <f>+'PI Budget'!O78</f>
        <v>0</v>
      </c>
      <c r="L112" s="283">
        <f t="shared" si="24"/>
        <v>0</v>
      </c>
    </row>
    <row r="113" spans="1:12" ht="13.8" x14ac:dyDescent="0.25">
      <c r="A113" s="50" t="s">
        <v>61</v>
      </c>
      <c r="B113" s="31"/>
      <c r="C113" s="31"/>
      <c r="D113" s="31"/>
      <c r="E113" s="31"/>
      <c r="F113" s="31"/>
      <c r="G113" s="283">
        <f>+'PI Budget'!G71</f>
        <v>0</v>
      </c>
      <c r="H113" s="283">
        <f>+'PI Budget'!I71</f>
        <v>0</v>
      </c>
      <c r="I113" s="283">
        <f>+'PI Budget'!K71</f>
        <v>0</v>
      </c>
      <c r="J113" s="283">
        <f>+'PI Budget'!M71</f>
        <v>0</v>
      </c>
      <c r="K113" s="283">
        <f>+'PI Budget'!O71</f>
        <v>0</v>
      </c>
      <c r="L113" s="283">
        <f t="shared" si="24"/>
        <v>0</v>
      </c>
    </row>
    <row r="114" spans="1:12" ht="13.8" x14ac:dyDescent="0.25">
      <c r="A114" s="50" t="s">
        <v>88</v>
      </c>
      <c r="B114" s="31"/>
      <c r="C114" s="31"/>
      <c r="D114" s="31"/>
      <c r="E114" s="31"/>
      <c r="F114" s="31"/>
      <c r="G114" s="283">
        <f>+'PI Budget'!G89</f>
        <v>0</v>
      </c>
      <c r="H114" s="283">
        <f>+'PI Budget'!I89</f>
        <v>0</v>
      </c>
      <c r="I114" s="283">
        <f>+'PI Budget'!K89</f>
        <v>0</v>
      </c>
      <c r="J114" s="283">
        <f>+'PI Budget'!M89</f>
        <v>0</v>
      </c>
      <c r="K114" s="283">
        <f>+'PI Budget'!O89</f>
        <v>0</v>
      </c>
      <c r="L114" s="283">
        <f t="shared" si="24"/>
        <v>0</v>
      </c>
    </row>
    <row r="115" spans="1:12" ht="13.8" x14ac:dyDescent="0.25">
      <c r="A115" s="50" t="s">
        <v>89</v>
      </c>
      <c r="B115" s="31"/>
      <c r="C115" s="31"/>
      <c r="D115" s="31"/>
      <c r="E115" s="31"/>
      <c r="F115" s="31"/>
      <c r="G115" s="283">
        <f>+'PI Budget'!G65</f>
        <v>0</v>
      </c>
      <c r="H115" s="283">
        <f>+'PI Budget'!I65</f>
        <v>0</v>
      </c>
      <c r="I115" s="283">
        <f>+'PI Budget'!K65</f>
        <v>0</v>
      </c>
      <c r="J115" s="283">
        <f>+'PI Budget'!M65</f>
        <v>0</v>
      </c>
      <c r="K115" s="283">
        <f>+'PI Budget'!O65</f>
        <v>0</v>
      </c>
      <c r="L115" s="283">
        <f t="shared" si="24"/>
        <v>0</v>
      </c>
    </row>
    <row r="116" spans="1:12" ht="13.8" x14ac:dyDescent="0.25">
      <c r="A116" s="50" t="s">
        <v>90</v>
      </c>
      <c r="B116" s="31"/>
      <c r="C116" s="31"/>
      <c r="D116" s="31"/>
      <c r="E116" s="31"/>
      <c r="F116" s="31"/>
      <c r="G116" s="283">
        <f>+'PI Budget'!G64-'PI Budget'!G65</f>
        <v>0</v>
      </c>
      <c r="H116" s="283">
        <f>+'PI Budget'!I64-'PI Budget'!I65</f>
        <v>0</v>
      </c>
      <c r="I116" s="283">
        <f>+'PI Budget'!K64-'PI Budget'!K65</f>
        <v>0</v>
      </c>
      <c r="J116" s="283">
        <f>+'PI Budget'!M64-'PI Budget'!M65</f>
        <v>0</v>
      </c>
      <c r="K116" s="283">
        <f>+'PI Budget'!O64-'PI Budget'!O65</f>
        <v>0</v>
      </c>
      <c r="L116" s="283">
        <f t="shared" si="24"/>
        <v>0</v>
      </c>
    </row>
    <row r="117" spans="1:12" ht="13.8" x14ac:dyDescent="0.25">
      <c r="A117" s="50" t="s">
        <v>47</v>
      </c>
      <c r="B117" s="31"/>
      <c r="C117" s="31"/>
      <c r="D117" s="31"/>
      <c r="E117" s="31"/>
      <c r="F117" s="31"/>
      <c r="G117" s="283">
        <f>+'PI Budget'!G53</f>
        <v>0</v>
      </c>
      <c r="H117" s="283">
        <f>+'PI Budget'!I53</f>
        <v>0</v>
      </c>
      <c r="I117" s="283">
        <f>+'PI Budget'!K53</f>
        <v>0</v>
      </c>
      <c r="J117" s="283">
        <f>+'PI Budget'!M53</f>
        <v>0</v>
      </c>
      <c r="K117" s="283">
        <f>+'PI Budget'!O53</f>
        <v>0</v>
      </c>
      <c r="L117" s="283">
        <f t="shared" si="24"/>
        <v>0</v>
      </c>
    </row>
    <row r="118" spans="1:12" ht="13.8" x14ac:dyDescent="0.25">
      <c r="A118" s="50" t="s">
        <v>91</v>
      </c>
      <c r="B118" s="31"/>
      <c r="C118" s="31"/>
      <c r="D118" s="31"/>
      <c r="E118" s="31"/>
      <c r="F118" s="31"/>
      <c r="G118" s="283">
        <f>+'PI Budget'!G81</f>
        <v>0</v>
      </c>
      <c r="H118" s="283">
        <f>+'PI Budget'!I81</f>
        <v>0</v>
      </c>
      <c r="I118" s="283">
        <f>+'PI Budget'!K81</f>
        <v>0</v>
      </c>
      <c r="J118" s="283">
        <f>+'PI Budget'!M81</f>
        <v>0</v>
      </c>
      <c r="K118" s="283">
        <f>+'PI Budget'!O81</f>
        <v>0</v>
      </c>
      <c r="L118" s="283">
        <f t="shared" si="24"/>
        <v>0</v>
      </c>
    </row>
    <row r="119" spans="1:12" ht="13.8" x14ac:dyDescent="0.25">
      <c r="A119" s="50" t="s">
        <v>92</v>
      </c>
      <c r="B119" s="31"/>
      <c r="C119" s="31"/>
      <c r="D119" s="31"/>
      <c r="E119" s="31"/>
      <c r="F119" s="31"/>
      <c r="G119" s="283">
        <f>+'PI Budget'!G59+'PI Budget'!G74+'PI Budget'!G75+'PI Budget'!G76+'PI Budget'!G77</f>
        <v>0</v>
      </c>
      <c r="H119" s="283">
        <f>+'PI Budget'!I59+'PI Budget'!I74+'PI Budget'!I75+'PI Budget'!I76+'PI Budget'!I77</f>
        <v>0</v>
      </c>
      <c r="I119" s="283">
        <f>+'PI Budget'!K59+'PI Budget'!K74+'PI Budget'!K75+'PI Budget'!K76+'PI Budget'!K77</f>
        <v>0</v>
      </c>
      <c r="J119" s="283">
        <f>+'PI Budget'!M59+'PI Budget'!M74+'PI Budget'!M75+'PI Budget'!M76+'PI Budget'!M77</f>
        <v>0</v>
      </c>
      <c r="K119" s="283">
        <f>+'PI Budget'!O59+'PI Budget'!O74+'PI Budget'!O75+'PI Budget'!O76+'PI Budget'!O77</f>
        <v>0</v>
      </c>
      <c r="L119" s="283">
        <f t="shared" si="24"/>
        <v>0</v>
      </c>
    </row>
    <row r="120" spans="1:12" ht="13.8" x14ac:dyDescent="0.25">
      <c r="A120" s="50" t="s">
        <v>93</v>
      </c>
      <c r="B120" s="31"/>
      <c r="C120" s="31"/>
      <c r="D120" s="31"/>
      <c r="E120" s="31"/>
      <c r="F120" s="31"/>
      <c r="G120" s="283">
        <f>+'PI Budget'!G80</f>
        <v>0</v>
      </c>
      <c r="H120" s="283">
        <f>+'PI Budget'!I80</f>
        <v>0</v>
      </c>
      <c r="I120" s="283">
        <f>+'PI Budget'!K80</f>
        <v>0</v>
      </c>
      <c r="J120" s="283">
        <f>+'PI Budget'!M80</f>
        <v>0</v>
      </c>
      <c r="K120" s="283">
        <f>+'PI Budget'!O80</f>
        <v>0</v>
      </c>
      <c r="L120" s="283">
        <f t="shared" si="24"/>
        <v>0</v>
      </c>
    </row>
    <row r="121" spans="1:12" ht="13.8" x14ac:dyDescent="0.25">
      <c r="A121" s="50" t="s">
        <v>94</v>
      </c>
      <c r="B121" s="31"/>
      <c r="C121" s="31"/>
      <c r="D121" s="31"/>
      <c r="E121" s="31"/>
      <c r="F121" s="31"/>
      <c r="G121" s="283">
        <f>+'PI Budget'!G95</f>
        <v>0</v>
      </c>
      <c r="H121" s="283">
        <f>+'PI Budget'!I95</f>
        <v>0</v>
      </c>
      <c r="I121" s="283">
        <f>+'PI Budget'!K95</f>
        <v>0</v>
      </c>
      <c r="J121" s="283">
        <f>+'PI Budget'!M95</f>
        <v>0</v>
      </c>
      <c r="K121" s="283">
        <f>+'PI Budget'!O95</f>
        <v>0</v>
      </c>
      <c r="L121" s="283">
        <f t="shared" si="24"/>
        <v>0</v>
      </c>
    </row>
    <row r="122" spans="1:12" ht="13.8" x14ac:dyDescent="0.25">
      <c r="A122" s="50" t="s">
        <v>95</v>
      </c>
      <c r="B122" s="31"/>
      <c r="C122" s="31"/>
      <c r="D122" s="31"/>
      <c r="E122" s="31"/>
      <c r="F122" s="31"/>
      <c r="G122" s="284" t="s">
        <v>96</v>
      </c>
      <c r="H122" s="284" t="s">
        <v>96</v>
      </c>
      <c r="I122" s="284" t="s">
        <v>96</v>
      </c>
      <c r="J122" s="284" t="s">
        <v>96</v>
      </c>
      <c r="K122" s="284" t="s">
        <v>96</v>
      </c>
      <c r="L122" s="283">
        <f t="shared" si="24"/>
        <v>0</v>
      </c>
    </row>
    <row r="123" spans="1:12" ht="13.8" x14ac:dyDescent="0.25">
      <c r="A123" s="287" t="s">
        <v>97</v>
      </c>
      <c r="B123" s="289"/>
      <c r="C123" s="289"/>
      <c r="D123" s="289"/>
      <c r="E123" s="289"/>
      <c r="F123" s="289"/>
      <c r="G123" s="288">
        <f t="shared" ref="G123:L123" si="25">SUM(G109:G122)</f>
        <v>0</v>
      </c>
      <c r="H123" s="288">
        <f t="shared" si="25"/>
        <v>0</v>
      </c>
      <c r="I123" s="288">
        <f t="shared" si="25"/>
        <v>0</v>
      </c>
      <c r="J123" s="288">
        <f t="shared" si="25"/>
        <v>0</v>
      </c>
      <c r="K123" s="288">
        <f t="shared" si="25"/>
        <v>0</v>
      </c>
      <c r="L123" s="288">
        <f t="shared" si="25"/>
        <v>0</v>
      </c>
    </row>
  </sheetData>
  <sheetProtection selectLockedCells="1"/>
  <mergeCells count="20">
    <mergeCell ref="D75:E75"/>
    <mergeCell ref="D76:E76"/>
    <mergeCell ref="A108:F108"/>
    <mergeCell ref="B6:E6"/>
    <mergeCell ref="B7:E7"/>
    <mergeCell ref="B8:E8"/>
    <mergeCell ref="B9:E9"/>
    <mergeCell ref="P9:S9"/>
    <mergeCell ref="B12:G12"/>
    <mergeCell ref="P12:U12"/>
    <mergeCell ref="D13:F13"/>
    <mergeCell ref="R13:T13"/>
    <mergeCell ref="J3:L4"/>
    <mergeCell ref="X3:Z4"/>
    <mergeCell ref="B4:E4"/>
    <mergeCell ref="P4:S4"/>
    <mergeCell ref="B5:E5"/>
    <mergeCell ref="J5:L5"/>
    <mergeCell ref="P5:S5"/>
    <mergeCell ref="X5:Z5"/>
  </mergeCells>
  <pageMargins left="0.75" right="0.75" top="1.04" bottom="0.75" header="0.5" footer="0.5"/>
  <pageSetup scale="59" fitToHeight="0" orientation="portrait" r:id="rId1"/>
  <headerFooter alignWithMargins="0">
    <oddHeader>&amp;L&amp;G&amp;R&amp;"Arial Black,Regular"&amp;12&amp;K01+000Research 
Administration 
Services Team</oddHeader>
    <oddFooter xml:space="preserve">&amp;L&amp;9&amp;Z&amp;F&amp;C&amp;9University of Central Florida CCIE&amp;R&amp;9Prepared by: E. Blackwell, &amp;D </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B941F-F168-4BEC-8760-06E637E18A39}">
  <sheetPr codeName="Sheet1">
    <pageSetUpPr fitToPage="1"/>
  </sheetPr>
  <dimension ref="A1:AZ142"/>
  <sheetViews>
    <sheetView defaultGridColor="0" topLeftCell="A120" colorId="55" zoomScale="90" zoomScaleNormal="90" zoomScalePageLayoutView="50" workbookViewId="0">
      <selection activeCell="T92" sqref="T92"/>
    </sheetView>
  </sheetViews>
  <sheetFormatPr defaultColWidth="0" defaultRowHeight="13.2" outlineLevelRow="2" x14ac:dyDescent="0.25"/>
  <cols>
    <col min="1" max="1" width="24.44140625" style="1" customWidth="1"/>
    <col min="2" max="2" width="13.21875" style="1" customWidth="1"/>
    <col min="3" max="3" width="7.21875" style="1" customWidth="1"/>
    <col min="4" max="5" width="5.5546875" style="1" customWidth="1"/>
    <col min="6" max="6" width="12.77734375" style="1" customWidth="1"/>
    <col min="7" max="7" width="15" style="1" customWidth="1"/>
    <col min="8" max="8" width="15" style="1" hidden="1" customWidth="1"/>
    <col min="9" max="9" width="15.21875" style="1" customWidth="1"/>
    <col min="10" max="10" width="15" style="1" hidden="1" customWidth="1"/>
    <col min="11" max="11" width="15" style="1" customWidth="1"/>
    <col min="12" max="12" width="15" style="1" hidden="1" customWidth="1"/>
    <col min="13" max="13" width="15" style="1" customWidth="1"/>
    <col min="14" max="14" width="15" style="1" hidden="1" customWidth="1"/>
    <col min="15" max="15" width="15" style="2" customWidth="1"/>
    <col min="16" max="16" width="15" style="2" hidden="1" customWidth="1"/>
    <col min="17" max="17" width="18.44140625" style="2" customWidth="1"/>
    <col min="18" max="18" width="3.21875" style="2" customWidth="1"/>
    <col min="19" max="19" width="12.5546875" style="2" customWidth="1"/>
    <col min="20" max="20" width="9.77734375" style="2" customWidth="1"/>
    <col min="21" max="21" width="2.5546875" style="2" customWidth="1"/>
    <col min="22" max="22" width="12.21875" style="2" customWidth="1"/>
    <col min="23" max="23" width="10" style="2" customWidth="1"/>
    <col min="24" max="24" width="11.44140625" style="2" customWidth="1"/>
    <col min="25" max="25" width="9.21875" style="105" customWidth="1"/>
    <col min="26" max="26" width="9.21875" style="1" customWidth="1"/>
    <col min="27" max="28" width="16.77734375" style="1" hidden="1" customWidth="1"/>
    <col min="29" max="29" width="9.21875" style="1" hidden="1" customWidth="1"/>
    <col min="30" max="32" width="10.77734375" style="1" hidden="1" customWidth="1"/>
    <col min="33" max="52" width="0" style="1" hidden="1" customWidth="1"/>
    <col min="53" max="16384" width="9.21875" style="1" hidden="1"/>
  </cols>
  <sheetData>
    <row r="1" spans="1:26" ht="3.75" customHeight="1" x14ac:dyDescent="0.25">
      <c r="A1" s="31"/>
      <c r="B1" s="31"/>
      <c r="C1" s="31"/>
      <c r="D1" s="31"/>
      <c r="E1" s="31"/>
      <c r="F1" s="31"/>
      <c r="G1" s="31"/>
      <c r="H1" s="31"/>
      <c r="I1" s="31"/>
      <c r="J1" s="31"/>
      <c r="K1" s="31"/>
      <c r="L1" s="31"/>
      <c r="M1" s="31"/>
      <c r="N1" s="31"/>
      <c r="O1" s="374"/>
      <c r="P1" s="374"/>
      <c r="Q1" s="374"/>
      <c r="R1" s="374"/>
      <c r="S1" s="374"/>
      <c r="T1" s="374"/>
      <c r="U1" s="374"/>
      <c r="V1" s="374"/>
      <c r="W1" s="374"/>
      <c r="X1" s="374"/>
      <c r="Z1" s="105"/>
    </row>
    <row r="2" spans="1:26" ht="13.8" x14ac:dyDescent="0.25">
      <c r="A2" s="122" t="s">
        <v>242</v>
      </c>
      <c r="B2" s="101"/>
      <c r="C2" s="101"/>
      <c r="D2" s="101"/>
      <c r="E2" s="101"/>
      <c r="F2" s="101"/>
      <c r="G2" s="101"/>
      <c r="H2" s="101"/>
      <c r="I2" s="101"/>
      <c r="J2" s="101"/>
      <c r="K2" s="101"/>
      <c r="L2" s="101"/>
      <c r="M2" s="101"/>
      <c r="N2" s="101"/>
      <c r="O2" s="375"/>
      <c r="P2" s="375"/>
      <c r="Q2" s="380"/>
      <c r="R2" s="323"/>
      <c r="S2" s="292"/>
      <c r="T2" s="292"/>
      <c r="U2" s="292"/>
      <c r="V2" s="375"/>
      <c r="W2" s="375"/>
      <c r="X2" s="375"/>
      <c r="Z2" s="105"/>
    </row>
    <row r="3" spans="1:26" s="31" customFormat="1" ht="8.1" customHeight="1" x14ac:dyDescent="0.25">
      <c r="A3" s="346"/>
      <c r="O3" s="221"/>
      <c r="P3" s="221"/>
      <c r="Q3" s="221"/>
      <c r="R3" s="163"/>
      <c r="S3" s="163"/>
      <c r="T3" s="163"/>
      <c r="U3" s="163"/>
      <c r="V3" s="221"/>
      <c r="W3" s="221"/>
      <c r="X3" s="221"/>
    </row>
    <row r="4" spans="1:26" ht="21.45" customHeight="1" x14ac:dyDescent="0.25">
      <c r="A4" s="11" t="s">
        <v>241</v>
      </c>
      <c r="B4" s="583"/>
      <c r="C4" s="584"/>
      <c r="D4" s="585"/>
      <c r="E4" s="371"/>
      <c r="F4" s="115" t="s">
        <v>152</v>
      </c>
      <c r="G4" s="396"/>
      <c r="H4" s="397"/>
      <c r="I4" s="588"/>
      <c r="J4" s="588"/>
      <c r="K4" s="588"/>
      <c r="L4" s="114"/>
      <c r="M4" s="31"/>
      <c r="N4" s="31"/>
      <c r="O4" s="381"/>
      <c r="P4" s="381"/>
      <c r="Q4" s="381"/>
      <c r="R4" s="347"/>
      <c r="S4" s="163"/>
      <c r="T4" s="163"/>
      <c r="U4" s="163"/>
      <c r="V4" s="170"/>
      <c r="W4" s="170"/>
      <c r="X4" s="170"/>
      <c r="Z4" s="105"/>
    </row>
    <row r="5" spans="1:26" s="4" customFormat="1" ht="21.45" customHeight="1" x14ac:dyDescent="0.25">
      <c r="A5" s="346" t="s">
        <v>6</v>
      </c>
      <c r="B5" s="586"/>
      <c r="C5" s="586"/>
      <c r="D5" s="586"/>
      <c r="E5" s="50"/>
      <c r="F5" s="389" t="s">
        <v>4</v>
      </c>
      <c r="G5" s="587"/>
      <c r="H5" s="587"/>
      <c r="I5" s="587"/>
      <c r="J5" s="587"/>
      <c r="K5" s="587"/>
      <c r="L5" s="370"/>
      <c r="M5" s="50"/>
      <c r="N5" s="50"/>
      <c r="O5" s="390"/>
      <c r="P5" s="390"/>
      <c r="Q5" s="390"/>
      <c r="R5" s="391"/>
      <c r="S5" s="392"/>
      <c r="T5" s="392"/>
      <c r="U5" s="392"/>
      <c r="V5" s="170"/>
      <c r="W5" s="170"/>
      <c r="X5" s="170"/>
      <c r="Y5" s="107"/>
      <c r="Z5" s="107"/>
    </row>
    <row r="6" spans="1:26" s="4" customFormat="1" ht="21.45" customHeight="1" x14ac:dyDescent="0.25">
      <c r="A6" s="346" t="s">
        <v>7</v>
      </c>
      <c r="B6" s="586"/>
      <c r="C6" s="586"/>
      <c r="D6" s="586"/>
      <c r="E6" s="50"/>
      <c r="F6" s="393" t="s">
        <v>8</v>
      </c>
      <c r="G6" s="587"/>
      <c r="H6" s="587"/>
      <c r="I6" s="587"/>
      <c r="J6" s="587"/>
      <c r="K6" s="587"/>
      <c r="L6" s="370"/>
      <c r="M6" s="50"/>
      <c r="N6" s="50"/>
      <c r="O6" s="390"/>
      <c r="P6" s="390"/>
      <c r="Q6" s="390"/>
      <c r="R6" s="171"/>
      <c r="S6" s="392"/>
      <c r="T6" s="392"/>
      <c r="U6" s="392"/>
      <c r="V6" s="171"/>
      <c r="W6" s="171"/>
      <c r="X6" s="171"/>
      <c r="Y6" s="107"/>
      <c r="Z6" s="107"/>
    </row>
    <row r="7" spans="1:26" s="4" customFormat="1" ht="21.45" customHeight="1" x14ac:dyDescent="0.25">
      <c r="A7" s="346" t="s">
        <v>9</v>
      </c>
      <c r="B7" s="586"/>
      <c r="C7" s="586"/>
      <c r="D7" s="586"/>
      <c r="E7" s="50"/>
      <c r="F7" s="393" t="s">
        <v>10</v>
      </c>
      <c r="G7" s="587"/>
      <c r="H7" s="587"/>
      <c r="I7" s="587"/>
      <c r="J7" s="587"/>
      <c r="K7" s="587"/>
      <c r="L7" s="370"/>
      <c r="M7" s="50"/>
      <c r="N7" s="50"/>
      <c r="O7" s="390"/>
      <c r="P7" s="390"/>
      <c r="Q7" s="390"/>
      <c r="R7" s="169"/>
      <c r="S7" s="392"/>
      <c r="T7" s="392"/>
      <c r="U7" s="392"/>
      <c r="V7" s="171"/>
      <c r="W7" s="171"/>
      <c r="X7" s="171"/>
      <c r="Y7" s="107"/>
      <c r="Z7" s="107"/>
    </row>
    <row r="8" spans="1:26" s="4" customFormat="1" ht="21.45" customHeight="1" x14ac:dyDescent="0.25">
      <c r="A8" s="346" t="s">
        <v>12</v>
      </c>
      <c r="B8" s="586"/>
      <c r="C8" s="586"/>
      <c r="D8" s="586"/>
      <c r="E8" s="50"/>
      <c r="F8" s="393" t="s">
        <v>14</v>
      </c>
      <c r="G8" s="587"/>
      <c r="H8" s="587"/>
      <c r="I8" s="587"/>
      <c r="J8" s="587"/>
      <c r="K8" s="587"/>
      <c r="L8" s="370"/>
      <c r="M8" s="50"/>
      <c r="N8" s="50"/>
      <c r="O8" s="390"/>
      <c r="P8" s="390"/>
      <c r="Q8" s="390"/>
      <c r="R8" s="171"/>
      <c r="S8" s="392"/>
      <c r="T8" s="392"/>
      <c r="U8" s="392"/>
      <c r="V8" s="171"/>
      <c r="W8" s="171"/>
      <c r="X8" s="171"/>
      <c r="Y8" s="107"/>
      <c r="Z8" s="107"/>
    </row>
    <row r="9" spans="1:26" s="4" customFormat="1" ht="21.45" customHeight="1" x14ac:dyDescent="0.25">
      <c r="A9" s="346" t="s">
        <v>13</v>
      </c>
      <c r="B9" s="586"/>
      <c r="C9" s="586"/>
      <c r="D9" s="586"/>
      <c r="E9" s="50"/>
      <c r="F9" s="393" t="s">
        <v>15</v>
      </c>
      <c r="G9" s="587"/>
      <c r="H9" s="587"/>
      <c r="I9" s="587"/>
      <c r="J9" s="587"/>
      <c r="K9" s="587"/>
      <c r="L9" s="370"/>
      <c r="M9" s="50"/>
      <c r="N9" s="50"/>
      <c r="O9" s="390"/>
      <c r="P9" s="390"/>
      <c r="Q9" s="390"/>
      <c r="R9" s="394"/>
      <c r="S9" s="392"/>
      <c r="T9" s="392"/>
      <c r="U9" s="392"/>
      <c r="V9" s="171"/>
      <c r="W9" s="171"/>
      <c r="X9" s="171"/>
      <c r="Y9" s="107"/>
      <c r="Z9" s="107"/>
    </row>
    <row r="10" spans="1:26" s="4" customFormat="1" ht="21.45" customHeight="1" x14ac:dyDescent="0.25">
      <c r="A10" s="346" t="s">
        <v>16</v>
      </c>
      <c r="B10" s="586"/>
      <c r="C10" s="586"/>
      <c r="D10" s="586"/>
      <c r="E10" s="50"/>
      <c r="F10" s="393" t="s">
        <v>17</v>
      </c>
      <c r="G10" s="587"/>
      <c r="H10" s="587"/>
      <c r="I10" s="587"/>
      <c r="J10" s="587"/>
      <c r="K10" s="587"/>
      <c r="L10" s="370"/>
      <c r="M10" s="50"/>
      <c r="N10" s="50"/>
      <c r="O10" s="390"/>
      <c r="P10" s="390"/>
      <c r="Q10" s="390"/>
      <c r="R10" s="395"/>
      <c r="S10" s="392"/>
      <c r="T10" s="392"/>
      <c r="U10" s="392"/>
      <c r="V10" s="169"/>
      <c r="W10" s="169"/>
      <c r="X10" s="169"/>
      <c r="Y10" s="107"/>
      <c r="Z10" s="107"/>
    </row>
    <row r="11" spans="1:26" ht="6.75" customHeight="1" x14ac:dyDescent="0.25">
      <c r="A11" s="11"/>
      <c r="B11" s="100"/>
      <c r="C11" s="100"/>
      <c r="D11" s="100"/>
      <c r="E11" s="100"/>
      <c r="F11" s="100"/>
      <c r="G11" s="100"/>
      <c r="H11" s="100"/>
      <c r="I11" s="100"/>
      <c r="J11" s="100"/>
      <c r="K11" s="100"/>
      <c r="L11" s="100"/>
      <c r="O11" s="100"/>
      <c r="P11" s="100"/>
      <c r="Q11" s="100"/>
      <c r="R11" s="32"/>
      <c r="S11" s="163"/>
      <c r="T11" s="163"/>
      <c r="U11" s="163"/>
      <c r="V11" s="32"/>
      <c r="W11" s="221"/>
      <c r="X11" s="221"/>
      <c r="Z11" s="105"/>
    </row>
    <row r="12" spans="1:26" ht="13.8" x14ac:dyDescent="0.25">
      <c r="A12" s="116" t="s">
        <v>153</v>
      </c>
      <c r="B12" s="102"/>
      <c r="C12" s="102"/>
      <c r="D12" s="102"/>
      <c r="E12" s="102"/>
      <c r="F12" s="102"/>
      <c r="G12" s="102"/>
      <c r="H12" s="102"/>
      <c r="I12" s="102"/>
      <c r="J12" s="102"/>
      <c r="K12" s="102"/>
      <c r="L12" s="102"/>
      <c r="M12" s="102"/>
      <c r="N12" s="102"/>
      <c r="O12" s="102"/>
      <c r="P12" s="102"/>
      <c r="Q12" s="103"/>
      <c r="R12" s="322"/>
      <c r="S12" s="322"/>
      <c r="T12" s="322"/>
      <c r="U12" s="322"/>
      <c r="V12" s="103"/>
      <c r="W12" s="377"/>
      <c r="X12" s="377"/>
      <c r="Z12" s="105"/>
    </row>
    <row r="13" spans="1:26" ht="6" customHeight="1" x14ac:dyDescent="0.25">
      <c r="A13" s="22"/>
      <c r="B13" s="592"/>
      <c r="C13" s="592"/>
      <c r="D13" s="592"/>
      <c r="E13" s="592"/>
      <c r="F13" s="592"/>
      <c r="G13" s="592"/>
      <c r="H13" s="369"/>
      <c r="I13" s="30"/>
      <c r="J13" s="30"/>
      <c r="K13" s="30"/>
      <c r="L13" s="30"/>
      <c r="M13" s="30"/>
      <c r="N13" s="30"/>
      <c r="O13" s="30"/>
      <c r="P13" s="30"/>
      <c r="Q13" s="30"/>
      <c r="R13" s="163"/>
      <c r="S13" s="163"/>
      <c r="T13" s="163"/>
      <c r="U13" s="163"/>
      <c r="V13" s="23"/>
      <c r="W13" s="23"/>
      <c r="X13" s="23"/>
      <c r="Z13" s="105"/>
    </row>
    <row r="14" spans="1:26" ht="8.5500000000000007" customHeight="1" x14ac:dyDescent="0.25">
      <c r="A14" s="33"/>
      <c r="B14" s="34"/>
      <c r="C14" s="148"/>
      <c r="D14" s="596"/>
      <c r="E14" s="596"/>
      <c r="F14" s="596"/>
      <c r="G14" s="34"/>
      <c r="H14" s="34"/>
      <c r="I14" s="34"/>
      <c r="J14" s="34"/>
      <c r="K14" s="34"/>
      <c r="L14" s="34"/>
      <c r="M14" s="34"/>
      <c r="N14" s="34"/>
      <c r="O14" s="34"/>
      <c r="P14" s="34"/>
      <c r="Q14" s="124"/>
      <c r="R14" s="163"/>
      <c r="S14" s="589" t="s">
        <v>154</v>
      </c>
      <c r="T14" s="589" t="s">
        <v>155</v>
      </c>
      <c r="U14" s="163"/>
      <c r="V14" s="129"/>
      <c r="W14" s="129"/>
      <c r="X14" s="129"/>
      <c r="Z14" s="105"/>
    </row>
    <row r="15" spans="1:26" ht="19.8" customHeight="1" x14ac:dyDescent="0.25">
      <c r="A15" s="35" t="s">
        <v>19</v>
      </c>
      <c r="B15" s="36" t="s">
        <v>20</v>
      </c>
      <c r="C15" s="36" t="s">
        <v>21</v>
      </c>
      <c r="D15" s="373" t="s">
        <v>22</v>
      </c>
      <c r="E15" s="373" t="s">
        <v>23</v>
      </c>
      <c r="F15" s="373" t="s">
        <v>24</v>
      </c>
      <c r="G15" s="181" t="s">
        <v>25</v>
      </c>
      <c r="H15" s="181" t="s">
        <v>156</v>
      </c>
      <c r="I15" s="181" t="s">
        <v>26</v>
      </c>
      <c r="J15" s="181" t="s">
        <v>156</v>
      </c>
      <c r="K15" s="181" t="s">
        <v>27</v>
      </c>
      <c r="L15" s="181" t="s">
        <v>156</v>
      </c>
      <c r="M15" s="181" t="s">
        <v>28</v>
      </c>
      <c r="N15" s="181" t="s">
        <v>156</v>
      </c>
      <c r="O15" s="181" t="s">
        <v>29</v>
      </c>
      <c r="P15" s="181" t="s">
        <v>156</v>
      </c>
      <c r="Q15" s="180" t="s">
        <v>30</v>
      </c>
      <c r="R15" s="163"/>
      <c r="S15" s="590"/>
      <c r="T15" s="590"/>
      <c r="U15" s="163"/>
      <c r="V15" s="344" t="s">
        <v>31</v>
      </c>
      <c r="W15" s="386" t="s">
        <v>32</v>
      </c>
      <c r="X15" s="344" t="s">
        <v>33</v>
      </c>
      <c r="Z15" s="105"/>
    </row>
    <row r="16" spans="1:26" s="410" customFormat="1" ht="18" customHeight="1" x14ac:dyDescent="0.25">
      <c r="A16" s="398">
        <f>+B5</f>
        <v>0</v>
      </c>
      <c r="B16" s="399">
        <f t="shared" ref="B16:B36" si="0">+C16/W16</f>
        <v>0</v>
      </c>
      <c r="C16" s="400">
        <f>D16+E16+F16</f>
        <v>0</v>
      </c>
      <c r="D16" s="400"/>
      <c r="E16" s="400"/>
      <c r="F16" s="400">
        <v>0</v>
      </c>
      <c r="G16" s="401">
        <f t="shared" ref="G16:G22" si="1">(ROUND(C16*X16,0))</f>
        <v>0</v>
      </c>
      <c r="H16" s="401">
        <f>+ROUND(G16*$C$40,0)</f>
        <v>0</v>
      </c>
      <c r="I16" s="401">
        <f>+ROUND(G16*1.03,0)</f>
        <v>0</v>
      </c>
      <c r="J16" s="401">
        <f t="shared" ref="J16:O16" si="2">+ROUND(H16*1.03,0)</f>
        <v>0</v>
      </c>
      <c r="K16" s="401">
        <f t="shared" si="2"/>
        <v>0</v>
      </c>
      <c r="L16" s="401">
        <f t="shared" si="2"/>
        <v>0</v>
      </c>
      <c r="M16" s="401">
        <f t="shared" si="2"/>
        <v>0</v>
      </c>
      <c r="N16" s="401">
        <f t="shared" si="2"/>
        <v>0</v>
      </c>
      <c r="O16" s="401">
        <f t="shared" si="2"/>
        <v>0</v>
      </c>
      <c r="P16" s="401">
        <f t="shared" ref="P16:P22" si="3">+ROUND(O16*$C$40,0)</f>
        <v>0</v>
      </c>
      <c r="Q16" s="402">
        <f>+G16+I16+K16+M16+O16</f>
        <v>0</v>
      </c>
      <c r="R16" s="403"/>
      <c r="S16" s="404">
        <f t="shared" ref="S16:S19" si="4">+X16*12</f>
        <v>0</v>
      </c>
      <c r="T16" s="405">
        <f t="shared" ref="T16:T22" si="5">+C16/12</f>
        <v>0</v>
      </c>
      <c r="U16" s="403"/>
      <c r="V16" s="406">
        <v>0</v>
      </c>
      <c r="W16" s="407">
        <v>9</v>
      </c>
      <c r="X16" s="408">
        <f>+V16/W16</f>
        <v>0</v>
      </c>
      <c r="Y16" s="409"/>
      <c r="Z16" s="409"/>
    </row>
    <row r="17" spans="1:26" s="410" customFormat="1" ht="18" customHeight="1" x14ac:dyDescent="0.25">
      <c r="A17" s="398">
        <f>+B6</f>
        <v>0</v>
      </c>
      <c r="B17" s="399">
        <f t="shared" si="0"/>
        <v>0</v>
      </c>
      <c r="C17" s="400">
        <f t="shared" ref="C17:C23" si="6">+F17+E17+D17</f>
        <v>0</v>
      </c>
      <c r="D17" s="400"/>
      <c r="E17" s="400"/>
      <c r="F17" s="400"/>
      <c r="G17" s="401">
        <f t="shared" si="1"/>
        <v>0</v>
      </c>
      <c r="H17" s="401">
        <f t="shared" ref="H17:J22" si="7">+ROUND(G17*$C$40,0)</f>
        <v>0</v>
      </c>
      <c r="I17" s="401">
        <f t="shared" ref="I17:I36" si="8">+ROUND(G17*1.03,0)</f>
        <v>0</v>
      </c>
      <c r="J17" s="401">
        <f t="shared" si="7"/>
        <v>0</v>
      </c>
      <c r="K17" s="401">
        <f t="shared" ref="K17:K27" si="9">+ROUND(I17*1.03,0)</f>
        <v>0</v>
      </c>
      <c r="L17" s="401">
        <f t="shared" ref="L17:L22" si="10">+ROUND(K17*$C$40,0)</f>
        <v>0</v>
      </c>
      <c r="M17" s="401">
        <f t="shared" ref="M17:M36" si="11">+ROUND(K17*1.03,0)</f>
        <v>0</v>
      </c>
      <c r="N17" s="401">
        <f t="shared" ref="N17:N22" si="12">+ROUND(M17*$C$40,0)</f>
        <v>0</v>
      </c>
      <c r="O17" s="401">
        <f t="shared" ref="O17:O31" si="13">+ROUND(M17*1.03,0)</f>
        <v>0</v>
      </c>
      <c r="P17" s="401">
        <f t="shared" si="3"/>
        <v>0</v>
      </c>
      <c r="Q17" s="402">
        <f t="shared" ref="Q17:Q22" si="14">+G17+I17+K17+M17+O17</f>
        <v>0</v>
      </c>
      <c r="R17" s="403"/>
      <c r="S17" s="411">
        <f t="shared" si="4"/>
        <v>0</v>
      </c>
      <c r="T17" s="412">
        <f t="shared" si="5"/>
        <v>0</v>
      </c>
      <c r="U17" s="403"/>
      <c r="V17" s="413">
        <v>0</v>
      </c>
      <c r="W17" s="414">
        <v>9</v>
      </c>
      <c r="X17" s="408">
        <f>+ROUND(V17/W17,0)</f>
        <v>0</v>
      </c>
      <c r="Y17" s="409"/>
      <c r="Z17" s="409"/>
    </row>
    <row r="18" spans="1:26" s="410" customFormat="1" ht="18" customHeight="1" outlineLevel="1" x14ac:dyDescent="0.25">
      <c r="A18" s="398">
        <f>+B7</f>
        <v>0</v>
      </c>
      <c r="B18" s="399">
        <f t="shared" si="0"/>
        <v>0</v>
      </c>
      <c r="C18" s="400">
        <f t="shared" si="6"/>
        <v>0</v>
      </c>
      <c r="D18" s="400"/>
      <c r="E18" s="400"/>
      <c r="F18" s="400"/>
      <c r="G18" s="401">
        <f t="shared" si="1"/>
        <v>0</v>
      </c>
      <c r="H18" s="401">
        <f t="shared" si="7"/>
        <v>0</v>
      </c>
      <c r="I18" s="401">
        <f t="shared" si="8"/>
        <v>0</v>
      </c>
      <c r="J18" s="401">
        <f t="shared" si="7"/>
        <v>0</v>
      </c>
      <c r="K18" s="401">
        <f t="shared" si="9"/>
        <v>0</v>
      </c>
      <c r="L18" s="401">
        <f t="shared" si="10"/>
        <v>0</v>
      </c>
      <c r="M18" s="401">
        <f t="shared" si="11"/>
        <v>0</v>
      </c>
      <c r="N18" s="401">
        <f t="shared" si="12"/>
        <v>0</v>
      </c>
      <c r="O18" s="401">
        <f t="shared" si="13"/>
        <v>0</v>
      </c>
      <c r="P18" s="401">
        <f t="shared" si="3"/>
        <v>0</v>
      </c>
      <c r="Q18" s="402">
        <f t="shared" si="14"/>
        <v>0</v>
      </c>
      <c r="R18" s="403"/>
      <c r="S18" s="411">
        <f t="shared" si="4"/>
        <v>0</v>
      </c>
      <c r="T18" s="412">
        <f t="shared" si="5"/>
        <v>0</v>
      </c>
      <c r="U18" s="403"/>
      <c r="V18" s="413">
        <v>0</v>
      </c>
      <c r="W18" s="414">
        <v>9</v>
      </c>
      <c r="X18" s="408">
        <f>+ROUND(V18/W18,0)</f>
        <v>0</v>
      </c>
      <c r="Y18" s="409"/>
      <c r="Z18" s="409"/>
    </row>
    <row r="19" spans="1:26" s="410" customFormat="1" ht="18" customHeight="1" outlineLevel="1" x14ac:dyDescent="0.25">
      <c r="A19" s="398">
        <f>+B8</f>
        <v>0</v>
      </c>
      <c r="B19" s="399">
        <f t="shared" si="0"/>
        <v>0</v>
      </c>
      <c r="C19" s="400">
        <f t="shared" si="6"/>
        <v>0</v>
      </c>
      <c r="D19" s="400"/>
      <c r="E19" s="400"/>
      <c r="F19" s="400"/>
      <c r="G19" s="401">
        <f t="shared" si="1"/>
        <v>0</v>
      </c>
      <c r="H19" s="401">
        <f t="shared" si="7"/>
        <v>0</v>
      </c>
      <c r="I19" s="401">
        <f t="shared" si="8"/>
        <v>0</v>
      </c>
      <c r="J19" s="401">
        <f t="shared" si="7"/>
        <v>0</v>
      </c>
      <c r="K19" s="401">
        <f t="shared" si="9"/>
        <v>0</v>
      </c>
      <c r="L19" s="401">
        <f t="shared" si="10"/>
        <v>0</v>
      </c>
      <c r="M19" s="401">
        <f t="shared" si="11"/>
        <v>0</v>
      </c>
      <c r="N19" s="401">
        <f t="shared" si="12"/>
        <v>0</v>
      </c>
      <c r="O19" s="401">
        <f t="shared" si="13"/>
        <v>0</v>
      </c>
      <c r="P19" s="401">
        <f t="shared" si="3"/>
        <v>0</v>
      </c>
      <c r="Q19" s="402">
        <f t="shared" si="14"/>
        <v>0</v>
      </c>
      <c r="R19" s="403"/>
      <c r="S19" s="411">
        <f t="shared" si="4"/>
        <v>0</v>
      </c>
      <c r="T19" s="412">
        <f t="shared" si="5"/>
        <v>0</v>
      </c>
      <c r="U19" s="403"/>
      <c r="V19" s="413"/>
      <c r="W19" s="414">
        <v>9</v>
      </c>
      <c r="X19" s="408">
        <f t="shared" ref="X19:X24" si="15">+V19/W19</f>
        <v>0</v>
      </c>
      <c r="Y19" s="409"/>
      <c r="Z19" s="409"/>
    </row>
    <row r="20" spans="1:26" s="410" customFormat="1" ht="18" customHeight="1" outlineLevel="1" x14ac:dyDescent="0.25">
      <c r="A20" s="398">
        <f t="shared" ref="A20:A22" si="16">+B9</f>
        <v>0</v>
      </c>
      <c r="B20" s="399">
        <f t="shared" si="0"/>
        <v>0</v>
      </c>
      <c r="C20" s="400">
        <f t="shared" si="6"/>
        <v>0</v>
      </c>
      <c r="D20" s="400"/>
      <c r="E20" s="400"/>
      <c r="F20" s="400"/>
      <c r="G20" s="401">
        <f t="shared" si="1"/>
        <v>0</v>
      </c>
      <c r="H20" s="401">
        <f t="shared" si="7"/>
        <v>0</v>
      </c>
      <c r="I20" s="401">
        <f t="shared" si="8"/>
        <v>0</v>
      </c>
      <c r="J20" s="401">
        <f t="shared" si="7"/>
        <v>0</v>
      </c>
      <c r="K20" s="401">
        <f t="shared" si="9"/>
        <v>0</v>
      </c>
      <c r="L20" s="401">
        <f t="shared" si="10"/>
        <v>0</v>
      </c>
      <c r="M20" s="401">
        <f t="shared" si="11"/>
        <v>0</v>
      </c>
      <c r="N20" s="401">
        <f t="shared" si="12"/>
        <v>0</v>
      </c>
      <c r="O20" s="401">
        <f t="shared" si="13"/>
        <v>0</v>
      </c>
      <c r="P20" s="401">
        <f t="shared" si="3"/>
        <v>0</v>
      </c>
      <c r="Q20" s="402">
        <f t="shared" si="14"/>
        <v>0</v>
      </c>
      <c r="R20" s="403"/>
      <c r="S20" s="411">
        <f t="shared" ref="S20:S22" si="17">+X20*12</f>
        <v>0</v>
      </c>
      <c r="T20" s="412">
        <f t="shared" si="5"/>
        <v>0</v>
      </c>
      <c r="U20" s="403"/>
      <c r="V20" s="413"/>
      <c r="W20" s="414">
        <v>9</v>
      </c>
      <c r="X20" s="408">
        <f t="shared" si="15"/>
        <v>0</v>
      </c>
      <c r="Y20" s="409"/>
      <c r="Z20" s="409"/>
    </row>
    <row r="21" spans="1:26" s="410" customFormat="1" ht="18" customHeight="1" outlineLevel="1" x14ac:dyDescent="0.25">
      <c r="A21" s="398">
        <f t="shared" si="16"/>
        <v>0</v>
      </c>
      <c r="B21" s="399">
        <f t="shared" si="0"/>
        <v>0</v>
      </c>
      <c r="C21" s="400">
        <f t="shared" si="6"/>
        <v>0</v>
      </c>
      <c r="D21" s="400"/>
      <c r="E21" s="400"/>
      <c r="F21" s="400"/>
      <c r="G21" s="401">
        <f t="shared" si="1"/>
        <v>0</v>
      </c>
      <c r="H21" s="401">
        <f t="shared" si="7"/>
        <v>0</v>
      </c>
      <c r="I21" s="401">
        <f t="shared" si="8"/>
        <v>0</v>
      </c>
      <c r="J21" s="401">
        <f t="shared" si="7"/>
        <v>0</v>
      </c>
      <c r="K21" s="401">
        <f t="shared" si="9"/>
        <v>0</v>
      </c>
      <c r="L21" s="401">
        <f t="shared" si="10"/>
        <v>0</v>
      </c>
      <c r="M21" s="401">
        <f t="shared" si="11"/>
        <v>0</v>
      </c>
      <c r="N21" s="401">
        <f t="shared" si="12"/>
        <v>0</v>
      </c>
      <c r="O21" s="401">
        <f t="shared" si="13"/>
        <v>0</v>
      </c>
      <c r="P21" s="401">
        <f t="shared" si="3"/>
        <v>0</v>
      </c>
      <c r="Q21" s="402">
        <f t="shared" si="14"/>
        <v>0</v>
      </c>
      <c r="R21" s="403"/>
      <c r="S21" s="411">
        <f t="shared" si="17"/>
        <v>0</v>
      </c>
      <c r="T21" s="412">
        <f t="shared" si="5"/>
        <v>0</v>
      </c>
      <c r="U21" s="403"/>
      <c r="V21" s="413"/>
      <c r="W21" s="414">
        <v>9</v>
      </c>
      <c r="X21" s="408">
        <f t="shared" si="15"/>
        <v>0</v>
      </c>
      <c r="Y21" s="409"/>
      <c r="Z21" s="409"/>
    </row>
    <row r="22" spans="1:26" s="410" customFormat="1" ht="18" hidden="1" customHeight="1" outlineLevel="1" x14ac:dyDescent="0.25">
      <c r="A22" s="398"/>
      <c r="B22" s="399">
        <f t="shared" si="0"/>
        <v>0</v>
      </c>
      <c r="C22" s="400">
        <f t="shared" si="6"/>
        <v>0</v>
      </c>
      <c r="D22" s="400"/>
      <c r="E22" s="400"/>
      <c r="F22" s="400"/>
      <c r="G22" s="401">
        <f t="shared" si="1"/>
        <v>0</v>
      </c>
      <c r="H22" s="401">
        <f t="shared" si="7"/>
        <v>0</v>
      </c>
      <c r="I22" s="401">
        <f t="shared" si="8"/>
        <v>0</v>
      </c>
      <c r="J22" s="401">
        <f t="shared" si="7"/>
        <v>0</v>
      </c>
      <c r="K22" s="401">
        <f t="shared" si="9"/>
        <v>0</v>
      </c>
      <c r="L22" s="401">
        <f t="shared" si="10"/>
        <v>0</v>
      </c>
      <c r="M22" s="401">
        <f t="shared" si="11"/>
        <v>0</v>
      </c>
      <c r="N22" s="401">
        <f t="shared" si="12"/>
        <v>0</v>
      </c>
      <c r="O22" s="401">
        <f t="shared" si="13"/>
        <v>0</v>
      </c>
      <c r="P22" s="401">
        <f t="shared" si="3"/>
        <v>0</v>
      </c>
      <c r="Q22" s="402">
        <f t="shared" si="14"/>
        <v>0</v>
      </c>
      <c r="R22" s="403"/>
      <c r="S22" s="411">
        <f t="shared" si="17"/>
        <v>0</v>
      </c>
      <c r="T22" s="412">
        <f t="shared" si="5"/>
        <v>0</v>
      </c>
      <c r="U22" s="403"/>
      <c r="V22" s="413"/>
      <c r="W22" s="414">
        <v>9</v>
      </c>
      <c r="X22" s="408">
        <f t="shared" si="15"/>
        <v>0</v>
      </c>
      <c r="Y22" s="409"/>
      <c r="Z22" s="409"/>
    </row>
    <row r="23" spans="1:26" s="410" customFormat="1" ht="18" customHeight="1" outlineLevel="1" x14ac:dyDescent="0.25">
      <c r="A23" s="415" t="s">
        <v>34</v>
      </c>
      <c r="B23" s="416">
        <f t="shared" si="0"/>
        <v>0</v>
      </c>
      <c r="C23" s="417">
        <f t="shared" si="6"/>
        <v>0</v>
      </c>
      <c r="D23" s="417"/>
      <c r="E23" s="417"/>
      <c r="F23" s="417"/>
      <c r="G23" s="418">
        <f>(ROUND(V23/12*C23,0))</f>
        <v>0</v>
      </c>
      <c r="H23" s="418">
        <f>+ROUND(G23*$C$41,0)</f>
        <v>0</v>
      </c>
      <c r="I23" s="419">
        <f t="shared" si="8"/>
        <v>0</v>
      </c>
      <c r="J23" s="418">
        <f>+ROUND(I23*$C$41,0)</f>
        <v>0</v>
      </c>
      <c r="K23" s="418">
        <f t="shared" si="9"/>
        <v>0</v>
      </c>
      <c r="L23" s="418">
        <f>+ROUND(K23*$C$41,0)</f>
        <v>0</v>
      </c>
      <c r="M23" s="418">
        <f t="shared" si="11"/>
        <v>0</v>
      </c>
      <c r="N23" s="418">
        <f>+ROUND(M23*$C$41,0)</f>
        <v>0</v>
      </c>
      <c r="O23" s="419">
        <f t="shared" si="13"/>
        <v>0</v>
      </c>
      <c r="P23" s="418">
        <f>+ROUND(O23*$C$41,0)</f>
        <v>0</v>
      </c>
      <c r="Q23" s="418">
        <f t="shared" ref="Q23:Q37" si="18">+O23+M23+K23+I23+G23</f>
        <v>0</v>
      </c>
      <c r="R23" s="403"/>
      <c r="S23" s="420">
        <v>0</v>
      </c>
      <c r="T23" s="421">
        <v>0</v>
      </c>
      <c r="U23" s="403"/>
      <c r="V23" s="422"/>
      <c r="W23" s="423">
        <v>12</v>
      </c>
      <c r="X23" s="424">
        <f t="shared" si="15"/>
        <v>0</v>
      </c>
      <c r="Y23" s="409"/>
      <c r="Z23" s="409"/>
    </row>
    <row r="24" spans="1:26" s="410" customFormat="1" ht="18" hidden="1" customHeight="1" outlineLevel="1" x14ac:dyDescent="0.25">
      <c r="A24" s="415" t="s">
        <v>34</v>
      </c>
      <c r="B24" s="416">
        <f t="shared" si="0"/>
        <v>0</v>
      </c>
      <c r="C24" s="417">
        <f>D24+E24+F24</f>
        <v>0</v>
      </c>
      <c r="D24" s="417"/>
      <c r="E24" s="417"/>
      <c r="F24" s="417"/>
      <c r="G24" s="418">
        <f>(ROUND(V24/12*C24,0))</f>
        <v>0</v>
      </c>
      <c r="H24" s="418">
        <f t="shared" ref="H24:J25" si="19">+ROUND(G24*$C$41,0)</f>
        <v>0</v>
      </c>
      <c r="I24" s="419">
        <f t="shared" si="8"/>
        <v>0</v>
      </c>
      <c r="J24" s="418">
        <f t="shared" si="19"/>
        <v>0</v>
      </c>
      <c r="K24" s="418">
        <f t="shared" si="9"/>
        <v>0</v>
      </c>
      <c r="L24" s="418">
        <f>+ROUND(K24*$C$41,0)</f>
        <v>0</v>
      </c>
      <c r="M24" s="418">
        <f t="shared" si="11"/>
        <v>0</v>
      </c>
      <c r="N24" s="418">
        <f>+ROUND(M24*$C$41,0)</f>
        <v>0</v>
      </c>
      <c r="O24" s="419">
        <f t="shared" si="13"/>
        <v>0</v>
      </c>
      <c r="P24" s="418">
        <f>+ROUND(O24*$C$41,0)</f>
        <v>0</v>
      </c>
      <c r="Q24" s="418">
        <f t="shared" si="18"/>
        <v>0</v>
      </c>
      <c r="R24" s="403"/>
      <c r="S24" s="420">
        <v>0</v>
      </c>
      <c r="T24" s="421">
        <v>0</v>
      </c>
      <c r="U24" s="403"/>
      <c r="V24" s="422"/>
      <c r="W24" s="423">
        <v>12</v>
      </c>
      <c r="X24" s="424">
        <f t="shared" si="15"/>
        <v>0</v>
      </c>
      <c r="Y24" s="409"/>
      <c r="Z24" s="409"/>
    </row>
    <row r="25" spans="1:26" s="410" customFormat="1" ht="18" hidden="1" customHeight="1" outlineLevel="2" x14ac:dyDescent="0.3">
      <c r="A25" s="415" t="s">
        <v>34</v>
      </c>
      <c r="B25" s="425">
        <f t="shared" si="0"/>
        <v>0</v>
      </c>
      <c r="C25" s="426">
        <f>+D25+E25+F25</f>
        <v>0</v>
      </c>
      <c r="D25" s="427"/>
      <c r="E25" s="427"/>
      <c r="F25" s="427"/>
      <c r="G25" s="418">
        <f>(ROUND(V25/12*C25,0))</f>
        <v>0</v>
      </c>
      <c r="H25" s="418">
        <f t="shared" si="19"/>
        <v>0</v>
      </c>
      <c r="I25" s="419">
        <f t="shared" si="8"/>
        <v>0</v>
      </c>
      <c r="J25" s="418">
        <f t="shared" si="19"/>
        <v>0</v>
      </c>
      <c r="K25" s="418">
        <f t="shared" si="9"/>
        <v>0</v>
      </c>
      <c r="L25" s="418">
        <f>+ROUND(K25*$C$41,0)</f>
        <v>0</v>
      </c>
      <c r="M25" s="418">
        <f t="shared" si="11"/>
        <v>0</v>
      </c>
      <c r="N25" s="418">
        <f>+ROUND(M25*$C$41,0)</f>
        <v>0</v>
      </c>
      <c r="O25" s="419">
        <f t="shared" si="13"/>
        <v>0</v>
      </c>
      <c r="P25" s="418">
        <f>+ROUND(O25*$C$41,0)</f>
        <v>0</v>
      </c>
      <c r="Q25" s="418">
        <f t="shared" si="18"/>
        <v>0</v>
      </c>
      <c r="R25" s="403"/>
      <c r="S25" s="420">
        <v>0</v>
      </c>
      <c r="T25" s="421">
        <v>0</v>
      </c>
      <c r="U25" s="403"/>
      <c r="V25" s="428"/>
      <c r="W25" s="429">
        <v>12</v>
      </c>
      <c r="X25" s="430">
        <f>+ROUND(V25/W25,0)</f>
        <v>0</v>
      </c>
      <c r="Y25" s="409"/>
      <c r="Z25" s="409"/>
    </row>
    <row r="26" spans="1:26" s="410" customFormat="1" ht="18" customHeight="1" outlineLevel="2" x14ac:dyDescent="0.25">
      <c r="A26" s="431" t="s">
        <v>35</v>
      </c>
      <c r="B26" s="432">
        <f t="shared" si="0"/>
        <v>0</v>
      </c>
      <c r="C26" s="433">
        <f>+D26+E26+F26</f>
        <v>0</v>
      </c>
      <c r="D26" s="434"/>
      <c r="E26" s="434"/>
      <c r="F26" s="434"/>
      <c r="G26" s="435">
        <f>(ROUND(C26*X26,0))</f>
        <v>0</v>
      </c>
      <c r="H26" s="435">
        <f>+ROUND(G26*$C$42,0)</f>
        <v>0</v>
      </c>
      <c r="I26" s="436">
        <f t="shared" si="8"/>
        <v>0</v>
      </c>
      <c r="J26" s="435">
        <f>+ROUND(I26*$C$42,0)</f>
        <v>0</v>
      </c>
      <c r="K26" s="435">
        <f t="shared" si="9"/>
        <v>0</v>
      </c>
      <c r="L26" s="435">
        <f>+ROUND(K26*$C$42,0)</f>
        <v>0</v>
      </c>
      <c r="M26" s="435">
        <f t="shared" si="11"/>
        <v>0</v>
      </c>
      <c r="N26" s="435">
        <f>+ROUND(M26*$C$42,0)</f>
        <v>0</v>
      </c>
      <c r="O26" s="436">
        <f t="shared" si="13"/>
        <v>0</v>
      </c>
      <c r="P26" s="435">
        <f>+ROUND(O26*$C$42,0)</f>
        <v>0</v>
      </c>
      <c r="Q26" s="435">
        <f t="shared" si="18"/>
        <v>0</v>
      </c>
      <c r="R26" s="403"/>
      <c r="S26" s="437">
        <v>0</v>
      </c>
      <c r="T26" s="438">
        <v>0</v>
      </c>
      <c r="U26" s="403"/>
      <c r="V26" s="439"/>
      <c r="W26" s="440">
        <v>12</v>
      </c>
      <c r="X26" s="441">
        <f>+ROUND(V26/W26,0)</f>
        <v>0</v>
      </c>
      <c r="Y26" s="409"/>
      <c r="Z26" s="409"/>
    </row>
    <row r="27" spans="1:26" s="410" customFormat="1" ht="18" customHeight="1" outlineLevel="2" x14ac:dyDescent="0.25">
      <c r="A27" s="442" t="s">
        <v>36</v>
      </c>
      <c r="B27" s="443">
        <f t="shared" si="0"/>
        <v>0</v>
      </c>
      <c r="C27" s="444">
        <f>+D27+E27+F27</f>
        <v>0</v>
      </c>
      <c r="D27" s="445"/>
      <c r="E27" s="445"/>
      <c r="F27" s="445"/>
      <c r="G27" s="446">
        <f t="shared" ref="G27" si="20">(ROUND(C27*X27,0))</f>
        <v>0</v>
      </c>
      <c r="H27" s="446">
        <f>+ROUND(G27*$C$43,0)</f>
        <v>0</v>
      </c>
      <c r="I27" s="446">
        <f t="shared" si="8"/>
        <v>0</v>
      </c>
      <c r="J27" s="446">
        <f>+ROUND(I27*$C$43,0)</f>
        <v>0</v>
      </c>
      <c r="K27" s="446">
        <f t="shared" si="9"/>
        <v>0</v>
      </c>
      <c r="L27" s="446">
        <f>+ROUND(K27*$C$43,0)</f>
        <v>0</v>
      </c>
      <c r="M27" s="446">
        <f t="shared" si="11"/>
        <v>0</v>
      </c>
      <c r="N27" s="446">
        <f>+ROUND(M27*$C$43,0)</f>
        <v>0</v>
      </c>
      <c r="O27" s="446">
        <f t="shared" si="13"/>
        <v>0</v>
      </c>
      <c r="P27" s="446">
        <f>+ROUND(O27*$C$43,0)</f>
        <v>0</v>
      </c>
      <c r="Q27" s="447">
        <f t="shared" si="18"/>
        <v>0</v>
      </c>
      <c r="R27" s="403"/>
      <c r="S27" s="448">
        <v>0</v>
      </c>
      <c r="T27" s="449">
        <v>0</v>
      </c>
      <c r="U27" s="403"/>
      <c r="V27" s="450"/>
      <c r="W27" s="451">
        <v>12</v>
      </c>
      <c r="X27" s="452">
        <f>V27/12</f>
        <v>0</v>
      </c>
      <c r="Y27" s="409"/>
      <c r="Z27" s="409"/>
    </row>
    <row r="28" spans="1:26" s="410" customFormat="1" ht="18" customHeight="1" outlineLevel="2" x14ac:dyDescent="0.25">
      <c r="A28" s="453" t="s">
        <v>37</v>
      </c>
      <c r="B28" s="454">
        <f t="shared" si="0"/>
        <v>0</v>
      </c>
      <c r="C28" s="455">
        <f t="shared" ref="C28:C33" si="21">D28+E28+F28</f>
        <v>0</v>
      </c>
      <c r="D28" s="456"/>
      <c r="E28" s="456"/>
      <c r="F28" s="456"/>
      <c r="G28" s="457">
        <f t="shared" ref="G28:G33" si="22">+C28/12*V28</f>
        <v>0</v>
      </c>
      <c r="H28" s="457">
        <f>+ROUND(G28*$C$44,0)</f>
        <v>0</v>
      </c>
      <c r="I28" s="457">
        <f t="shared" si="8"/>
        <v>0</v>
      </c>
      <c r="J28" s="457">
        <f>+ROUND(I28*$C$44,0)</f>
        <v>0</v>
      </c>
      <c r="K28" s="457">
        <f t="shared" ref="K28:K33" si="23">+ROUND(I28*1.03,0)</f>
        <v>0</v>
      </c>
      <c r="L28" s="457">
        <f t="shared" ref="L28:L33" si="24">+ROUND(K28*$C$44,0)</f>
        <v>0</v>
      </c>
      <c r="M28" s="457">
        <f t="shared" si="11"/>
        <v>0</v>
      </c>
      <c r="N28" s="457">
        <f t="shared" ref="N28:N33" si="25">+ROUND(M28*$C$44,0)</f>
        <v>0</v>
      </c>
      <c r="O28" s="457">
        <f t="shared" si="13"/>
        <v>0</v>
      </c>
      <c r="P28" s="457">
        <f t="shared" ref="P28:P33" si="26">+ROUND(O28*$C$44,0)</f>
        <v>0</v>
      </c>
      <c r="Q28" s="458">
        <f t="shared" si="18"/>
        <v>0</v>
      </c>
      <c r="R28" s="403"/>
      <c r="S28" s="459">
        <v>0</v>
      </c>
      <c r="T28" s="460">
        <v>0</v>
      </c>
      <c r="U28" s="403"/>
      <c r="V28" s="461"/>
      <c r="W28" s="462">
        <v>12</v>
      </c>
      <c r="X28" s="463">
        <f t="shared" ref="X28:X33" si="27">+V28/W28</f>
        <v>0</v>
      </c>
      <c r="Y28" s="409"/>
      <c r="Z28" s="409"/>
    </row>
    <row r="29" spans="1:26" s="410" customFormat="1" ht="18" hidden="1" customHeight="1" outlineLevel="2" x14ac:dyDescent="0.25">
      <c r="A29" s="453" t="s">
        <v>37</v>
      </c>
      <c r="B29" s="454">
        <f t="shared" si="0"/>
        <v>0</v>
      </c>
      <c r="C29" s="455">
        <f t="shared" si="21"/>
        <v>0</v>
      </c>
      <c r="D29" s="456"/>
      <c r="E29" s="456"/>
      <c r="F29" s="456"/>
      <c r="G29" s="457">
        <f t="shared" si="22"/>
        <v>0</v>
      </c>
      <c r="H29" s="457">
        <f t="shared" ref="H29:J33" si="28">+ROUND(G29*$C$44,0)</f>
        <v>0</v>
      </c>
      <c r="I29" s="457">
        <f t="shared" si="8"/>
        <v>0</v>
      </c>
      <c r="J29" s="457">
        <f t="shared" si="28"/>
        <v>0</v>
      </c>
      <c r="K29" s="457">
        <f t="shared" si="23"/>
        <v>0</v>
      </c>
      <c r="L29" s="457">
        <f t="shared" si="24"/>
        <v>0</v>
      </c>
      <c r="M29" s="457">
        <f t="shared" si="11"/>
        <v>0</v>
      </c>
      <c r="N29" s="457">
        <f t="shared" si="25"/>
        <v>0</v>
      </c>
      <c r="O29" s="457">
        <f t="shared" si="13"/>
        <v>0</v>
      </c>
      <c r="P29" s="457">
        <f t="shared" si="26"/>
        <v>0</v>
      </c>
      <c r="Q29" s="458">
        <f t="shared" si="18"/>
        <v>0</v>
      </c>
      <c r="R29" s="403"/>
      <c r="S29" s="459">
        <v>0</v>
      </c>
      <c r="T29" s="460">
        <v>0</v>
      </c>
      <c r="U29" s="403"/>
      <c r="V29" s="461"/>
      <c r="W29" s="462">
        <v>12</v>
      </c>
      <c r="X29" s="463">
        <f t="shared" si="27"/>
        <v>0</v>
      </c>
      <c r="Y29" s="409"/>
      <c r="Z29" s="409"/>
    </row>
    <row r="30" spans="1:26" s="410" customFormat="1" ht="18" hidden="1" customHeight="1" outlineLevel="2" x14ac:dyDescent="0.25">
      <c r="A30" s="453" t="s">
        <v>37</v>
      </c>
      <c r="B30" s="454">
        <f t="shared" si="0"/>
        <v>0</v>
      </c>
      <c r="C30" s="455">
        <f t="shared" si="21"/>
        <v>0</v>
      </c>
      <c r="D30" s="456"/>
      <c r="E30" s="456"/>
      <c r="F30" s="456"/>
      <c r="G30" s="457">
        <f t="shared" si="22"/>
        <v>0</v>
      </c>
      <c r="H30" s="457">
        <f t="shared" si="28"/>
        <v>0</v>
      </c>
      <c r="I30" s="457">
        <f t="shared" si="8"/>
        <v>0</v>
      </c>
      <c r="J30" s="457">
        <f t="shared" si="28"/>
        <v>0</v>
      </c>
      <c r="K30" s="457">
        <f t="shared" si="23"/>
        <v>0</v>
      </c>
      <c r="L30" s="457">
        <f t="shared" si="24"/>
        <v>0</v>
      </c>
      <c r="M30" s="457">
        <f t="shared" si="11"/>
        <v>0</v>
      </c>
      <c r="N30" s="457">
        <f t="shared" si="25"/>
        <v>0</v>
      </c>
      <c r="O30" s="457">
        <f t="shared" si="13"/>
        <v>0</v>
      </c>
      <c r="P30" s="457">
        <f t="shared" si="26"/>
        <v>0</v>
      </c>
      <c r="Q30" s="458">
        <f t="shared" si="18"/>
        <v>0</v>
      </c>
      <c r="R30" s="403"/>
      <c r="S30" s="459">
        <v>0</v>
      </c>
      <c r="T30" s="460">
        <v>0</v>
      </c>
      <c r="U30" s="403"/>
      <c r="V30" s="461"/>
      <c r="W30" s="462">
        <v>12</v>
      </c>
      <c r="X30" s="463">
        <f t="shared" si="27"/>
        <v>0</v>
      </c>
      <c r="Y30" s="409"/>
      <c r="Z30" s="409"/>
    </row>
    <row r="31" spans="1:26" s="410" customFormat="1" ht="18" hidden="1" customHeight="1" outlineLevel="2" x14ac:dyDescent="0.25">
      <c r="A31" s="453" t="s">
        <v>37</v>
      </c>
      <c r="B31" s="454">
        <f t="shared" si="0"/>
        <v>0</v>
      </c>
      <c r="C31" s="455">
        <f t="shared" si="21"/>
        <v>0</v>
      </c>
      <c r="D31" s="456"/>
      <c r="E31" s="456"/>
      <c r="F31" s="456"/>
      <c r="G31" s="457">
        <f t="shared" si="22"/>
        <v>0</v>
      </c>
      <c r="H31" s="457">
        <f t="shared" si="28"/>
        <v>0</v>
      </c>
      <c r="I31" s="457">
        <f t="shared" si="8"/>
        <v>0</v>
      </c>
      <c r="J31" s="457">
        <f t="shared" si="28"/>
        <v>0</v>
      </c>
      <c r="K31" s="457">
        <f t="shared" si="23"/>
        <v>0</v>
      </c>
      <c r="L31" s="457">
        <f t="shared" si="24"/>
        <v>0</v>
      </c>
      <c r="M31" s="457">
        <f t="shared" si="11"/>
        <v>0</v>
      </c>
      <c r="N31" s="457">
        <f t="shared" si="25"/>
        <v>0</v>
      </c>
      <c r="O31" s="457">
        <f t="shared" si="13"/>
        <v>0</v>
      </c>
      <c r="P31" s="457">
        <f t="shared" si="26"/>
        <v>0</v>
      </c>
      <c r="Q31" s="458">
        <f t="shared" si="18"/>
        <v>0</v>
      </c>
      <c r="R31" s="403"/>
      <c r="S31" s="459">
        <v>0</v>
      </c>
      <c r="T31" s="460">
        <v>0</v>
      </c>
      <c r="U31" s="403"/>
      <c r="V31" s="461"/>
      <c r="W31" s="462">
        <v>12</v>
      </c>
      <c r="X31" s="463">
        <f t="shared" si="27"/>
        <v>0</v>
      </c>
      <c r="Y31" s="409"/>
      <c r="Z31" s="409"/>
    </row>
    <row r="32" spans="1:26" s="410" customFormat="1" ht="18" hidden="1" customHeight="1" outlineLevel="2" x14ac:dyDescent="0.25">
      <c r="A32" s="453" t="s">
        <v>37</v>
      </c>
      <c r="B32" s="454">
        <f t="shared" si="0"/>
        <v>0</v>
      </c>
      <c r="C32" s="455">
        <f t="shared" si="21"/>
        <v>0</v>
      </c>
      <c r="D32" s="456"/>
      <c r="E32" s="456"/>
      <c r="F32" s="456"/>
      <c r="G32" s="457">
        <f t="shared" si="22"/>
        <v>0</v>
      </c>
      <c r="H32" s="457">
        <f t="shared" si="28"/>
        <v>0</v>
      </c>
      <c r="I32" s="457">
        <f t="shared" si="8"/>
        <v>0</v>
      </c>
      <c r="J32" s="457">
        <f t="shared" si="28"/>
        <v>0</v>
      </c>
      <c r="K32" s="457">
        <f t="shared" si="23"/>
        <v>0</v>
      </c>
      <c r="L32" s="457">
        <f t="shared" si="24"/>
        <v>0</v>
      </c>
      <c r="M32" s="457">
        <f t="shared" si="11"/>
        <v>0</v>
      </c>
      <c r="N32" s="457">
        <f t="shared" si="25"/>
        <v>0</v>
      </c>
      <c r="O32" s="457">
        <f>+ROUND(M32*1.03,0)</f>
        <v>0</v>
      </c>
      <c r="P32" s="457">
        <f t="shared" si="26"/>
        <v>0</v>
      </c>
      <c r="Q32" s="458">
        <f t="shared" si="18"/>
        <v>0</v>
      </c>
      <c r="R32" s="403"/>
      <c r="S32" s="459">
        <v>0</v>
      </c>
      <c r="T32" s="460">
        <v>0</v>
      </c>
      <c r="U32" s="403"/>
      <c r="V32" s="461"/>
      <c r="W32" s="462">
        <v>12</v>
      </c>
      <c r="X32" s="463">
        <f t="shared" si="27"/>
        <v>0</v>
      </c>
      <c r="Y32" s="409"/>
      <c r="Z32" s="409"/>
    </row>
    <row r="33" spans="1:26" s="410" customFormat="1" ht="18" hidden="1" customHeight="1" outlineLevel="2" x14ac:dyDescent="0.25">
      <c r="A33" s="453" t="s">
        <v>37</v>
      </c>
      <c r="B33" s="454">
        <f t="shared" si="0"/>
        <v>0</v>
      </c>
      <c r="C33" s="455">
        <f t="shared" si="21"/>
        <v>0</v>
      </c>
      <c r="D33" s="456"/>
      <c r="E33" s="456"/>
      <c r="F33" s="456"/>
      <c r="G33" s="457">
        <f t="shared" si="22"/>
        <v>0</v>
      </c>
      <c r="H33" s="457">
        <f t="shared" si="28"/>
        <v>0</v>
      </c>
      <c r="I33" s="457">
        <f t="shared" si="8"/>
        <v>0</v>
      </c>
      <c r="J33" s="457">
        <f t="shared" si="28"/>
        <v>0</v>
      </c>
      <c r="K33" s="457">
        <f t="shared" si="23"/>
        <v>0</v>
      </c>
      <c r="L33" s="457">
        <f t="shared" si="24"/>
        <v>0</v>
      </c>
      <c r="M33" s="457">
        <f t="shared" si="11"/>
        <v>0</v>
      </c>
      <c r="N33" s="457">
        <f t="shared" si="25"/>
        <v>0</v>
      </c>
      <c r="O33" s="457">
        <f>+ROUND(M33*1.03,0)</f>
        <v>0</v>
      </c>
      <c r="P33" s="457">
        <f t="shared" si="26"/>
        <v>0</v>
      </c>
      <c r="Q33" s="458">
        <f t="shared" si="18"/>
        <v>0</v>
      </c>
      <c r="R33" s="403"/>
      <c r="S33" s="459">
        <v>0</v>
      </c>
      <c r="T33" s="460">
        <v>0</v>
      </c>
      <c r="U33" s="403"/>
      <c r="V33" s="461"/>
      <c r="W33" s="462">
        <v>12</v>
      </c>
      <c r="X33" s="463">
        <f t="shared" si="27"/>
        <v>0</v>
      </c>
      <c r="Y33" s="409"/>
      <c r="Z33" s="409"/>
    </row>
    <row r="34" spans="1:26" s="410" customFormat="1" ht="18" customHeight="1" outlineLevel="2" x14ac:dyDescent="0.25">
      <c r="A34" s="464" t="s">
        <v>38</v>
      </c>
      <c r="B34" s="465">
        <f t="shared" si="0"/>
        <v>0</v>
      </c>
      <c r="C34" s="466">
        <f>+D34+E34+F34</f>
        <v>0</v>
      </c>
      <c r="D34" s="467"/>
      <c r="E34" s="467"/>
      <c r="F34" s="467"/>
      <c r="G34" s="468">
        <f>(ROUND(C34*X34,0))</f>
        <v>0</v>
      </c>
      <c r="H34" s="469">
        <f>+ROUND(G34*$C$45,0)</f>
        <v>0</v>
      </c>
      <c r="I34" s="470">
        <f t="shared" si="8"/>
        <v>0</v>
      </c>
      <c r="J34" s="469">
        <f>+ROUND(I34*$C$45,0)</f>
        <v>0</v>
      </c>
      <c r="K34" s="468">
        <f>+ROUND(I34*1.03,0)</f>
        <v>0</v>
      </c>
      <c r="L34" s="469">
        <f>+ROUND(K34*$C$45,0)</f>
        <v>0</v>
      </c>
      <c r="M34" s="468">
        <f t="shared" si="11"/>
        <v>0</v>
      </c>
      <c r="N34" s="469">
        <f>+ROUND(M34*$C$45,0)</f>
        <v>0</v>
      </c>
      <c r="O34" s="470">
        <f>+ROUND(M34*1.03,0)</f>
        <v>0</v>
      </c>
      <c r="P34" s="469">
        <f>+ROUND(O34*$C$45,0)</f>
        <v>0</v>
      </c>
      <c r="Q34" s="471">
        <f t="shared" si="18"/>
        <v>0</v>
      </c>
      <c r="R34" s="403"/>
      <c r="S34" s="472">
        <v>0</v>
      </c>
      <c r="T34" s="473">
        <v>0</v>
      </c>
      <c r="U34" s="403"/>
      <c r="V34" s="474">
        <v>0</v>
      </c>
      <c r="W34" s="475">
        <v>12</v>
      </c>
      <c r="X34" s="476">
        <f>+ROUND(V34/W34,0)</f>
        <v>0</v>
      </c>
      <c r="Y34" s="409"/>
      <c r="Z34" s="409"/>
    </row>
    <row r="35" spans="1:26" s="410" customFormat="1" ht="18" customHeight="1" outlineLevel="2" x14ac:dyDescent="0.25">
      <c r="A35" s="464" t="s">
        <v>157</v>
      </c>
      <c r="B35" s="465">
        <f>+C35/W35</f>
        <v>0</v>
      </c>
      <c r="C35" s="466">
        <f>+D35+E35+F35</f>
        <v>0</v>
      </c>
      <c r="D35" s="467"/>
      <c r="E35" s="467"/>
      <c r="F35" s="467"/>
      <c r="G35" s="468">
        <f>(ROUND(C35*X35,0))</f>
        <v>0</v>
      </c>
      <c r="H35" s="468">
        <f t="shared" ref="H35:J36" si="29">+ROUND(G35*$C$45,0)</f>
        <v>0</v>
      </c>
      <c r="I35" s="470">
        <f>+ROUND(G35*1.03,0)</f>
        <v>0</v>
      </c>
      <c r="J35" s="468">
        <f t="shared" si="29"/>
        <v>0</v>
      </c>
      <c r="K35" s="468">
        <f>+ROUND(I35*1.03,0)</f>
        <v>0</v>
      </c>
      <c r="L35" s="468">
        <f>+ROUND(K35*$C$45,0)</f>
        <v>0</v>
      </c>
      <c r="M35" s="468">
        <f t="shared" si="11"/>
        <v>0</v>
      </c>
      <c r="N35" s="468">
        <f>+ROUND(M35*$C$45,0)</f>
        <v>0</v>
      </c>
      <c r="O35" s="470">
        <f>+ROUND(M35*1.03,0)</f>
        <v>0</v>
      </c>
      <c r="P35" s="468">
        <f>+ROUND(O35*$C$45,0)</f>
        <v>0</v>
      </c>
      <c r="Q35" s="471">
        <f t="shared" si="18"/>
        <v>0</v>
      </c>
      <c r="R35" s="403"/>
      <c r="S35" s="472">
        <v>0</v>
      </c>
      <c r="T35" s="473">
        <v>0</v>
      </c>
      <c r="U35" s="403"/>
      <c r="V35" s="474"/>
      <c r="W35" s="475">
        <v>12</v>
      </c>
      <c r="X35" s="476">
        <f>+ROUND(V35/W35,0)</f>
        <v>0</v>
      </c>
      <c r="Y35" s="409"/>
      <c r="Z35" s="409"/>
    </row>
    <row r="36" spans="1:26" s="410" customFormat="1" ht="18" customHeight="1" x14ac:dyDescent="0.25">
      <c r="A36" s="464" t="s">
        <v>158</v>
      </c>
      <c r="B36" s="465">
        <f t="shared" si="0"/>
        <v>0</v>
      </c>
      <c r="C36" s="466">
        <f>+D36+E36+F36</f>
        <v>0</v>
      </c>
      <c r="D36" s="467"/>
      <c r="E36" s="467"/>
      <c r="F36" s="467"/>
      <c r="G36" s="468">
        <f>(ROUND(C36*X36,0))</f>
        <v>0</v>
      </c>
      <c r="H36" s="469">
        <f t="shared" si="29"/>
        <v>0</v>
      </c>
      <c r="I36" s="470">
        <f t="shared" si="8"/>
        <v>0</v>
      </c>
      <c r="J36" s="469">
        <f t="shared" si="29"/>
        <v>0</v>
      </c>
      <c r="K36" s="470">
        <f>+ROUND(I36*1.03,0)</f>
        <v>0</v>
      </c>
      <c r="L36" s="469">
        <f>+ROUND(K36*$C$45,0)</f>
        <v>0</v>
      </c>
      <c r="M36" s="470">
        <f t="shared" si="11"/>
        <v>0</v>
      </c>
      <c r="N36" s="469">
        <f>+ROUND(M36*$C$45,0)</f>
        <v>0</v>
      </c>
      <c r="O36" s="470">
        <f>+ROUND(M36*1.03,0)</f>
        <v>0</v>
      </c>
      <c r="P36" s="469">
        <f>+ROUND(O36*$C$45,0)</f>
        <v>0</v>
      </c>
      <c r="Q36" s="471">
        <f t="shared" si="18"/>
        <v>0</v>
      </c>
      <c r="R36" s="403"/>
      <c r="S36" s="472">
        <v>0</v>
      </c>
      <c r="T36" s="473">
        <v>0</v>
      </c>
      <c r="U36" s="403"/>
      <c r="V36" s="474"/>
      <c r="W36" s="475">
        <v>12</v>
      </c>
      <c r="X36" s="476">
        <f>+ROUND(V36/W36,0)</f>
        <v>0</v>
      </c>
      <c r="Y36" s="409"/>
      <c r="Z36" s="409"/>
    </row>
    <row r="37" spans="1:26" s="410" customFormat="1" ht="18" customHeight="1" x14ac:dyDescent="0.3">
      <c r="A37" s="477" t="s">
        <v>40</v>
      </c>
      <c r="B37" s="477"/>
      <c r="C37" s="478"/>
      <c r="D37" s="478"/>
      <c r="E37" s="478"/>
      <c r="F37" s="478"/>
      <c r="G37" s="479">
        <f>SUM(G16:G36)</f>
        <v>0</v>
      </c>
      <c r="H37" s="479">
        <f t="shared" ref="H37:P37" si="30">SUM(H16:H36)</f>
        <v>0</v>
      </c>
      <c r="I37" s="479">
        <f t="shared" si="30"/>
        <v>0</v>
      </c>
      <c r="J37" s="479">
        <f t="shared" si="30"/>
        <v>0</v>
      </c>
      <c r="K37" s="479">
        <f t="shared" si="30"/>
        <v>0</v>
      </c>
      <c r="L37" s="479">
        <f t="shared" si="30"/>
        <v>0</v>
      </c>
      <c r="M37" s="479">
        <f t="shared" si="30"/>
        <v>0</v>
      </c>
      <c r="N37" s="479">
        <f t="shared" si="30"/>
        <v>0</v>
      </c>
      <c r="O37" s="479">
        <f t="shared" si="30"/>
        <v>0</v>
      </c>
      <c r="P37" s="479">
        <f t="shared" si="30"/>
        <v>0</v>
      </c>
      <c r="Q37" s="479">
        <f t="shared" si="18"/>
        <v>0</v>
      </c>
      <c r="R37" s="403"/>
      <c r="S37" s="480"/>
      <c r="T37" s="481"/>
      <c r="U37" s="403"/>
      <c r="V37" s="480"/>
      <c r="W37" s="482"/>
      <c r="X37" s="481"/>
      <c r="Y37" s="409"/>
      <c r="Z37" s="409"/>
    </row>
    <row r="38" spans="1:26" s="410" customFormat="1" ht="10.050000000000001" customHeight="1" x14ac:dyDescent="0.25">
      <c r="A38" s="372"/>
      <c r="B38" s="372"/>
      <c r="C38" s="372"/>
      <c r="D38" s="372"/>
      <c r="E38" s="372"/>
      <c r="F38" s="372"/>
      <c r="G38" s="372"/>
      <c r="H38" s="372"/>
      <c r="I38" s="372"/>
      <c r="J38" s="372"/>
      <c r="K38" s="372"/>
      <c r="L38" s="372"/>
      <c r="M38" s="372"/>
      <c r="N38" s="372"/>
      <c r="O38" s="483"/>
      <c r="P38" s="483"/>
      <c r="Q38" s="483"/>
      <c r="R38" s="403"/>
      <c r="S38" s="403"/>
      <c r="T38" s="403"/>
      <c r="U38" s="403"/>
      <c r="V38" s="484"/>
      <c r="W38" s="483"/>
      <c r="X38" s="483"/>
      <c r="Y38" s="409"/>
      <c r="Z38" s="409"/>
    </row>
    <row r="39" spans="1:26" s="410" customFormat="1" ht="18" customHeight="1" x14ac:dyDescent="0.3">
      <c r="A39" s="485" t="s">
        <v>41</v>
      </c>
      <c r="B39" s="485"/>
      <c r="C39" s="486"/>
      <c r="D39" s="486"/>
      <c r="E39" s="486"/>
      <c r="F39" s="486"/>
      <c r="G39" s="486"/>
      <c r="H39" s="486"/>
      <c r="I39" s="486"/>
      <c r="J39" s="486"/>
      <c r="K39" s="486"/>
      <c r="L39" s="486"/>
      <c r="M39" s="486"/>
      <c r="N39" s="486"/>
      <c r="O39" s="487"/>
      <c r="P39" s="487"/>
      <c r="Q39" s="487"/>
      <c r="R39" s="403"/>
      <c r="S39" s="403"/>
      <c r="T39" s="403"/>
      <c r="U39" s="403"/>
      <c r="V39" s="483"/>
      <c r="W39" s="483"/>
      <c r="X39" s="483"/>
      <c r="Y39" s="409"/>
      <c r="Z39" s="409"/>
    </row>
    <row r="40" spans="1:26" s="410" customFormat="1" ht="18" customHeight="1" x14ac:dyDescent="0.25">
      <c r="A40" s="398" t="s">
        <v>42</v>
      </c>
      <c r="B40" s="398"/>
      <c r="C40" s="488">
        <v>0.34</v>
      </c>
      <c r="D40" s="489"/>
      <c r="E40" s="489"/>
      <c r="F40" s="489"/>
      <c r="G40" s="490">
        <f>ROUND(SUM(G16:G22)*$C$40,0)</f>
        <v>0</v>
      </c>
      <c r="H40" s="490"/>
      <c r="I40" s="490">
        <f>ROUND(SUM(I16:I22)*$C$40,0)</f>
        <v>0</v>
      </c>
      <c r="J40" s="490"/>
      <c r="K40" s="490">
        <f>ROUND(SUM(K16:K22)*$C$40,0)</f>
        <v>0</v>
      </c>
      <c r="L40" s="490"/>
      <c r="M40" s="490">
        <f>ROUND(SUM(M16:M22)*$C$40,0)</f>
        <v>0</v>
      </c>
      <c r="N40" s="490"/>
      <c r="O40" s="490">
        <f>ROUND(SUM(O16:O22)*$C$40,0)</f>
        <v>0</v>
      </c>
      <c r="P40" s="490"/>
      <c r="Q40" s="402">
        <f t="shared" ref="Q40:Q45" si="31">SUM(G40:O40)</f>
        <v>0</v>
      </c>
      <c r="R40" s="403"/>
      <c r="S40" s="403"/>
      <c r="T40" s="491"/>
      <c r="U40" s="403"/>
      <c r="V40" s="403"/>
      <c r="W40" s="403"/>
      <c r="X40" s="403"/>
      <c r="Y40" s="409"/>
      <c r="Z40" s="409"/>
    </row>
    <row r="41" spans="1:26" s="410" customFormat="1" ht="18" customHeight="1" outlineLevel="2" x14ac:dyDescent="0.25">
      <c r="A41" s="415" t="s">
        <v>159</v>
      </c>
      <c r="B41" s="415"/>
      <c r="C41" s="492">
        <v>0.47</v>
      </c>
      <c r="D41" s="493"/>
      <c r="E41" s="493"/>
      <c r="F41" s="493"/>
      <c r="G41" s="419">
        <f>ROUND((G25+G24+G23)*$C$41,0)</f>
        <v>0</v>
      </c>
      <c r="H41" s="419"/>
      <c r="I41" s="419">
        <f>ROUND((I25+I24+I23)*$C$41,0)</f>
        <v>0</v>
      </c>
      <c r="J41" s="419"/>
      <c r="K41" s="419">
        <f>ROUND((K25+K24+K23)*$C$41,0)</f>
        <v>0</v>
      </c>
      <c r="L41" s="419"/>
      <c r="M41" s="419">
        <f>ROUND((M25+M24+M23)*$C$41,0)</f>
        <v>0</v>
      </c>
      <c r="N41" s="419"/>
      <c r="O41" s="419">
        <f>ROUND((O25+O24+O23)*$C$41,0)</f>
        <v>0</v>
      </c>
      <c r="P41" s="419"/>
      <c r="Q41" s="494">
        <f t="shared" si="31"/>
        <v>0</v>
      </c>
      <c r="R41" s="403"/>
      <c r="S41" s="495"/>
      <c r="T41" s="403"/>
      <c r="U41" s="403"/>
      <c r="V41" s="403"/>
      <c r="W41" s="403"/>
      <c r="X41" s="403"/>
      <c r="Y41" s="409"/>
      <c r="Z41" s="409"/>
    </row>
    <row r="42" spans="1:26" s="410" customFormat="1" ht="18" customHeight="1" outlineLevel="2" x14ac:dyDescent="0.25">
      <c r="A42" s="431" t="s">
        <v>160</v>
      </c>
      <c r="B42" s="431"/>
      <c r="C42" s="496">
        <v>0.47</v>
      </c>
      <c r="D42" s="497"/>
      <c r="E42" s="497"/>
      <c r="F42" s="497"/>
      <c r="G42" s="436">
        <f>ROUND((G26)*$C$42,0)</f>
        <v>0</v>
      </c>
      <c r="H42" s="436"/>
      <c r="I42" s="436">
        <f>ROUND((I26)*$C$42,0)</f>
        <v>0</v>
      </c>
      <c r="J42" s="436"/>
      <c r="K42" s="436">
        <f>ROUND((K26)*$C$42,0)</f>
        <v>0</v>
      </c>
      <c r="L42" s="436"/>
      <c r="M42" s="436">
        <f>ROUND((M26)*$C$42,0)</f>
        <v>0</v>
      </c>
      <c r="N42" s="436"/>
      <c r="O42" s="436">
        <f>ROUND((O26)*$C$42,0)</f>
        <v>0</v>
      </c>
      <c r="P42" s="436"/>
      <c r="Q42" s="435">
        <f t="shared" si="31"/>
        <v>0</v>
      </c>
      <c r="R42" s="403"/>
      <c r="S42" s="491"/>
      <c r="T42" s="403"/>
      <c r="U42" s="403"/>
      <c r="V42" s="403"/>
      <c r="W42" s="403"/>
      <c r="X42" s="403"/>
      <c r="Y42" s="409"/>
      <c r="Z42" s="409"/>
    </row>
    <row r="43" spans="1:26" s="410" customFormat="1" ht="18" customHeight="1" outlineLevel="2" x14ac:dyDescent="0.25">
      <c r="A43" s="442" t="s">
        <v>161</v>
      </c>
      <c r="B43" s="442"/>
      <c r="C43" s="498">
        <v>0.23</v>
      </c>
      <c r="D43" s="499"/>
      <c r="E43" s="499"/>
      <c r="F43" s="499"/>
      <c r="G43" s="446">
        <f>+ROUND(G27*$C$43,0)</f>
        <v>0</v>
      </c>
      <c r="H43" s="446"/>
      <c r="I43" s="446">
        <f>+ROUND(I27*$C$43,0)</f>
        <v>0</v>
      </c>
      <c r="J43" s="446"/>
      <c r="K43" s="446">
        <f>+ROUND(K27*$C$43,0)</f>
        <v>0</v>
      </c>
      <c r="L43" s="446"/>
      <c r="M43" s="446">
        <f>+ROUND(M27*$C$43,0)</f>
        <v>0</v>
      </c>
      <c r="N43" s="446"/>
      <c r="O43" s="446">
        <f>+ROUND(O27*$C$43,0)</f>
        <v>0</v>
      </c>
      <c r="P43" s="446"/>
      <c r="Q43" s="447">
        <f t="shared" si="31"/>
        <v>0</v>
      </c>
      <c r="R43" s="403"/>
      <c r="S43" s="500"/>
      <c r="T43" s="403"/>
      <c r="U43" s="403"/>
      <c r="V43" s="403"/>
      <c r="W43" s="403"/>
      <c r="X43" s="403"/>
      <c r="Y43" s="409"/>
      <c r="Z43" s="409"/>
    </row>
    <row r="44" spans="1:26" s="410" customFormat="1" ht="18" customHeight="1" outlineLevel="2" x14ac:dyDescent="0.25">
      <c r="A44" s="453" t="s">
        <v>37</v>
      </c>
      <c r="B44" s="453"/>
      <c r="C44" s="501">
        <v>0.11</v>
      </c>
      <c r="D44" s="502"/>
      <c r="E44" s="502"/>
      <c r="F44" s="502"/>
      <c r="G44" s="457">
        <f>+ROUND(SUM(G28:G33)*$C$44,0)</f>
        <v>0</v>
      </c>
      <c r="H44" s="457"/>
      <c r="I44" s="457">
        <f>+ROUND(SUM(I28:I33)*$C$44,0)</f>
        <v>0</v>
      </c>
      <c r="J44" s="457"/>
      <c r="K44" s="457">
        <f>+ROUND(SUM(K28:K33)*$C$44,0)</f>
        <v>0</v>
      </c>
      <c r="L44" s="457"/>
      <c r="M44" s="457">
        <f>+ROUND(SUM(M28:M33)*$C$44,0)</f>
        <v>0</v>
      </c>
      <c r="N44" s="457"/>
      <c r="O44" s="457">
        <f>+ROUND(SUM(O28:O33)*$C$44,0)</f>
        <v>0</v>
      </c>
      <c r="P44" s="457"/>
      <c r="Q44" s="458">
        <f t="shared" si="31"/>
        <v>0</v>
      </c>
      <c r="R44" s="403"/>
      <c r="S44" s="403"/>
      <c r="T44" s="403"/>
      <c r="U44" s="403"/>
      <c r="V44" s="403"/>
      <c r="W44" s="403"/>
      <c r="X44" s="403"/>
      <c r="Y44" s="409"/>
      <c r="Z44" s="409"/>
    </row>
    <row r="45" spans="1:26" s="410" customFormat="1" ht="18" customHeight="1" x14ac:dyDescent="0.25">
      <c r="A45" s="464" t="s">
        <v>45</v>
      </c>
      <c r="B45" s="464"/>
      <c r="C45" s="503">
        <v>0.02</v>
      </c>
      <c r="D45" s="504"/>
      <c r="E45" s="504"/>
      <c r="F45" s="504"/>
      <c r="G45" s="470">
        <f>ROUND(SUM(G34:G36)*$C$45,0)</f>
        <v>0</v>
      </c>
      <c r="H45" s="470"/>
      <c r="I45" s="470">
        <f>ROUND(SUM(I34:I36)*$C$45,0)</f>
        <v>0</v>
      </c>
      <c r="J45" s="470"/>
      <c r="K45" s="470">
        <f>ROUND(SUM(K34:K36)*$C$45,0)</f>
        <v>0</v>
      </c>
      <c r="L45" s="470"/>
      <c r="M45" s="470">
        <f>ROUND(SUM(M34:M36)*$C$45,0)</f>
        <v>0</v>
      </c>
      <c r="N45" s="470"/>
      <c r="O45" s="470">
        <f>ROUND(SUM(O34:O36)*$C$45,0)</f>
        <v>0</v>
      </c>
      <c r="P45" s="470"/>
      <c r="Q45" s="471">
        <f t="shared" si="31"/>
        <v>0</v>
      </c>
      <c r="R45" s="403"/>
      <c r="S45" s="403"/>
      <c r="T45" s="403"/>
      <c r="U45" s="403"/>
      <c r="V45" s="403"/>
      <c r="W45" s="403"/>
      <c r="X45" s="403"/>
      <c r="Y45" s="409"/>
      <c r="Z45" s="409"/>
    </row>
    <row r="46" spans="1:26" s="410" customFormat="1" ht="18" customHeight="1" x14ac:dyDescent="0.3">
      <c r="A46" s="477" t="s">
        <v>46</v>
      </c>
      <c r="B46" s="477"/>
      <c r="C46" s="505"/>
      <c r="D46" s="505"/>
      <c r="E46" s="505"/>
      <c r="F46" s="505"/>
      <c r="G46" s="479">
        <f>SUM(G40:G45)</f>
        <v>0</v>
      </c>
      <c r="H46" s="479"/>
      <c r="I46" s="479">
        <f>SUM(I40:I45)</f>
        <v>0</v>
      </c>
      <c r="J46" s="479"/>
      <c r="K46" s="479">
        <f>SUM(K40:K45)</f>
        <v>0</v>
      </c>
      <c r="L46" s="479"/>
      <c r="M46" s="479">
        <f>SUM(M40:M45)</f>
        <v>0</v>
      </c>
      <c r="N46" s="479"/>
      <c r="O46" s="479">
        <f>SUM(O40:O45)</f>
        <v>0</v>
      </c>
      <c r="P46" s="479"/>
      <c r="Q46" s="506">
        <f>SUM(G46:O46)</f>
        <v>0</v>
      </c>
      <c r="R46" s="403"/>
      <c r="S46" s="403"/>
      <c r="T46" s="403"/>
      <c r="U46" s="403"/>
      <c r="V46" s="403"/>
      <c r="W46" s="403"/>
      <c r="X46" s="403"/>
      <c r="Y46" s="409"/>
      <c r="Z46" s="409"/>
    </row>
    <row r="47" spans="1:26" s="372" customFormat="1" ht="10.95" customHeight="1" x14ac:dyDescent="0.3">
      <c r="A47" s="507"/>
      <c r="B47" s="507"/>
      <c r="C47" s="508"/>
      <c r="D47" s="508"/>
      <c r="E47" s="508"/>
      <c r="F47" s="508"/>
      <c r="G47" s="403"/>
      <c r="H47" s="403"/>
      <c r="I47" s="403"/>
      <c r="J47" s="403"/>
      <c r="K47" s="403"/>
      <c r="L47" s="403"/>
      <c r="M47" s="403"/>
      <c r="N47" s="403"/>
      <c r="O47" s="403"/>
      <c r="P47" s="403"/>
      <c r="Q47" s="483"/>
      <c r="R47" s="403"/>
      <c r="S47" s="403"/>
      <c r="T47" s="403"/>
      <c r="U47" s="403"/>
      <c r="V47" s="403"/>
      <c r="W47" s="403"/>
      <c r="X47" s="403"/>
    </row>
    <row r="48" spans="1:26" s="410" customFormat="1" ht="18" customHeight="1" x14ac:dyDescent="0.3">
      <c r="A48" s="477" t="s">
        <v>163</v>
      </c>
      <c r="B48" s="477"/>
      <c r="C48" s="505"/>
      <c r="D48" s="505"/>
      <c r="E48" s="505"/>
      <c r="F48" s="505"/>
      <c r="G48" s="509">
        <f t="shared" ref="G48:Q48" si="32">+G46+G37</f>
        <v>0</v>
      </c>
      <c r="H48" s="509"/>
      <c r="I48" s="509">
        <f t="shared" si="32"/>
        <v>0</v>
      </c>
      <c r="J48" s="509"/>
      <c r="K48" s="509">
        <f t="shared" si="32"/>
        <v>0</v>
      </c>
      <c r="L48" s="509"/>
      <c r="M48" s="509">
        <f t="shared" si="32"/>
        <v>0</v>
      </c>
      <c r="N48" s="509"/>
      <c r="O48" s="509">
        <f t="shared" si="32"/>
        <v>0</v>
      </c>
      <c r="P48" s="509"/>
      <c r="Q48" s="509">
        <f t="shared" si="32"/>
        <v>0</v>
      </c>
      <c r="R48" s="403"/>
      <c r="S48" s="403"/>
      <c r="T48" s="403"/>
      <c r="U48" s="403"/>
      <c r="V48" s="403"/>
      <c r="W48" s="403"/>
      <c r="X48" s="403"/>
      <c r="Y48" s="409"/>
      <c r="Z48" s="409"/>
    </row>
    <row r="49" spans="1:26" s="410" customFormat="1" ht="10.95" customHeight="1" x14ac:dyDescent="0.3">
      <c r="A49" s="507"/>
      <c r="B49" s="507"/>
      <c r="C49" s="508"/>
      <c r="D49" s="508"/>
      <c r="E49" s="508"/>
      <c r="F49" s="508"/>
      <c r="G49" s="508"/>
      <c r="H49" s="508"/>
      <c r="I49" s="508"/>
      <c r="J49" s="508"/>
      <c r="K49" s="508"/>
      <c r="L49" s="508"/>
      <c r="M49" s="508"/>
      <c r="N49" s="508"/>
      <c r="O49" s="483"/>
      <c r="P49" s="483"/>
      <c r="Q49" s="483"/>
      <c r="R49" s="403"/>
      <c r="S49" s="403"/>
      <c r="T49" s="403"/>
      <c r="U49" s="403"/>
      <c r="V49" s="484"/>
      <c r="W49" s="483"/>
      <c r="X49" s="483"/>
      <c r="Y49" s="409"/>
      <c r="Z49" s="409"/>
    </row>
    <row r="50" spans="1:26" s="410" customFormat="1" ht="18" customHeight="1" x14ac:dyDescent="0.3">
      <c r="A50" s="485" t="s">
        <v>47</v>
      </c>
      <c r="B50" s="485"/>
      <c r="C50" s="510"/>
      <c r="D50" s="510"/>
      <c r="E50" s="510"/>
      <c r="F50" s="510"/>
      <c r="G50" s="510"/>
      <c r="H50" s="510"/>
      <c r="I50" s="510"/>
      <c r="J50" s="510"/>
      <c r="K50" s="510"/>
      <c r="L50" s="510"/>
      <c r="M50" s="510"/>
      <c r="N50" s="510"/>
      <c r="O50" s="511"/>
      <c r="P50" s="511"/>
      <c r="Q50" s="512"/>
      <c r="R50" s="403"/>
      <c r="S50" s="403"/>
      <c r="T50" s="403"/>
      <c r="U50" s="513"/>
      <c r="V50" s="514" t="s">
        <v>48</v>
      </c>
      <c r="W50" s="515" t="s">
        <v>49</v>
      </c>
      <c r="X50" s="515" t="s">
        <v>50</v>
      </c>
      <c r="Y50" s="409"/>
      <c r="Z50" s="409"/>
    </row>
    <row r="51" spans="1:26" s="410" customFormat="1" ht="18" customHeight="1" x14ac:dyDescent="0.3">
      <c r="A51" s="372" t="s">
        <v>51</v>
      </c>
      <c r="B51" s="507"/>
      <c r="C51" s="516"/>
      <c r="D51" s="516"/>
      <c r="E51" s="516"/>
      <c r="F51" s="516"/>
      <c r="G51" s="517">
        <f>+PersonnelTravelTuitionWorksheet!I47+PersonnelTravelTuitionWorksheet!I60</f>
        <v>0</v>
      </c>
      <c r="H51" s="517"/>
      <c r="I51" s="517">
        <f>+ROUND(G51*1.05,0)</f>
        <v>0</v>
      </c>
      <c r="J51" s="517"/>
      <c r="K51" s="517">
        <f>+ROUND(I51*1.05,0)</f>
        <v>0</v>
      </c>
      <c r="L51" s="517"/>
      <c r="M51" s="517">
        <f>+ROUND(K51*1.05,0)</f>
        <v>0</v>
      </c>
      <c r="N51" s="517"/>
      <c r="O51" s="517">
        <f>+ROUND(M51*1.05,0)</f>
        <v>0</v>
      </c>
      <c r="P51" s="517"/>
      <c r="Q51" s="483">
        <f>SUM(G51:O51)</f>
        <v>0</v>
      </c>
      <c r="R51" s="403"/>
      <c r="S51" s="403"/>
      <c r="T51" s="403"/>
      <c r="U51" s="518" t="s">
        <v>165</v>
      </c>
      <c r="V51" s="519"/>
      <c r="W51" s="519"/>
      <c r="X51" s="519"/>
      <c r="Y51" s="409"/>
      <c r="Z51" s="409"/>
    </row>
    <row r="52" spans="1:26" s="410" customFormat="1" ht="18" customHeight="1" x14ac:dyDescent="0.3">
      <c r="A52" s="372" t="s">
        <v>167</v>
      </c>
      <c r="B52" s="372"/>
      <c r="C52" s="372"/>
      <c r="D52" s="372"/>
      <c r="E52" s="372"/>
      <c r="F52" s="372"/>
      <c r="G52" s="517">
        <f>+PersonnelTravelTuitionWorksheet!I73</f>
        <v>0</v>
      </c>
      <c r="H52" s="517"/>
      <c r="I52" s="517">
        <f>+ROUND(G52*1.05,0)</f>
        <v>0</v>
      </c>
      <c r="J52" s="517"/>
      <c r="K52" s="517">
        <f>+ROUND(I52*1.05,0)</f>
        <v>0</v>
      </c>
      <c r="L52" s="517"/>
      <c r="M52" s="517">
        <f>+ROUND(K52*1.05,0)</f>
        <v>0</v>
      </c>
      <c r="N52" s="517"/>
      <c r="O52" s="517">
        <f>+ROUND(M52*1.05,0)</f>
        <v>0</v>
      </c>
      <c r="P52" s="517"/>
      <c r="Q52" s="483">
        <f>SUM(G52:O52)</f>
        <v>0</v>
      </c>
      <c r="R52" s="403"/>
      <c r="S52" s="403"/>
      <c r="T52" s="403"/>
      <c r="U52" s="518" t="s">
        <v>165</v>
      </c>
      <c r="V52" s="519"/>
      <c r="W52" s="519"/>
      <c r="X52" s="519"/>
      <c r="Y52" s="409"/>
      <c r="Z52" s="409"/>
    </row>
    <row r="53" spans="1:26" s="410" customFormat="1" ht="18" customHeight="1" x14ac:dyDescent="0.3">
      <c r="A53" s="477" t="s">
        <v>53</v>
      </c>
      <c r="B53" s="477"/>
      <c r="C53" s="478"/>
      <c r="D53" s="478"/>
      <c r="E53" s="478"/>
      <c r="F53" s="478"/>
      <c r="G53" s="479">
        <f>SUM(G51:G52)</f>
        <v>0</v>
      </c>
      <c r="H53" s="479"/>
      <c r="I53" s="479">
        <f>SUM(I51:I52)</f>
        <v>0</v>
      </c>
      <c r="J53" s="479"/>
      <c r="K53" s="479">
        <f>SUM(K51:K52)</f>
        <v>0</v>
      </c>
      <c r="L53" s="479"/>
      <c r="M53" s="479">
        <f>SUM(M51:M52)</f>
        <v>0</v>
      </c>
      <c r="N53" s="479"/>
      <c r="O53" s="479">
        <f>SUM(O51:O52)</f>
        <v>0</v>
      </c>
      <c r="P53" s="479"/>
      <c r="Q53" s="506">
        <f>SUM(G53:O53)</f>
        <v>0</v>
      </c>
      <c r="R53" s="403"/>
      <c r="S53" s="403"/>
      <c r="T53" s="403"/>
      <c r="U53" s="518" t="s">
        <v>168</v>
      </c>
      <c r="V53" s="519"/>
      <c r="W53" s="519"/>
      <c r="X53" s="519"/>
      <c r="Y53" s="409"/>
      <c r="Z53" s="409"/>
    </row>
    <row r="54" spans="1:26" s="410" customFormat="1" ht="10.050000000000001" customHeight="1" x14ac:dyDescent="0.25">
      <c r="A54" s="372"/>
      <c r="B54" s="372"/>
      <c r="C54" s="372"/>
      <c r="D54" s="372"/>
      <c r="E54" s="372"/>
      <c r="F54" s="372"/>
      <c r="G54" s="522"/>
      <c r="H54" s="522"/>
      <c r="I54" s="372"/>
      <c r="J54" s="372"/>
      <c r="K54" s="372"/>
      <c r="L54" s="372"/>
      <c r="M54" s="372"/>
      <c r="N54" s="372"/>
      <c r="O54" s="483"/>
      <c r="P54" s="483"/>
      <c r="Q54" s="483"/>
      <c r="R54" s="403"/>
      <c r="S54" s="403"/>
      <c r="T54" s="403"/>
      <c r="U54" s="403"/>
      <c r="V54" s="483"/>
      <c r="W54" s="483"/>
      <c r="X54" s="483"/>
      <c r="Y54" s="409"/>
      <c r="Z54" s="409"/>
    </row>
    <row r="55" spans="1:26" s="410" customFormat="1" ht="18" customHeight="1" x14ac:dyDescent="0.3">
      <c r="A55" s="485" t="s">
        <v>54</v>
      </c>
      <c r="B55" s="485"/>
      <c r="C55" s="486"/>
      <c r="D55" s="486"/>
      <c r="E55" s="486"/>
      <c r="F55" s="486"/>
      <c r="G55" s="486"/>
      <c r="H55" s="486"/>
      <c r="I55" s="486"/>
      <c r="J55" s="486"/>
      <c r="K55" s="486"/>
      <c r="L55" s="486"/>
      <c r="M55" s="486"/>
      <c r="N55" s="486"/>
      <c r="O55" s="486"/>
      <c r="P55" s="486"/>
      <c r="Q55" s="512"/>
      <c r="R55" s="403"/>
      <c r="S55" s="403"/>
      <c r="T55" s="403"/>
      <c r="U55" s="403"/>
      <c r="V55" s="521"/>
      <c r="W55" s="520"/>
      <c r="X55" s="520"/>
      <c r="Y55" s="409"/>
      <c r="Z55" s="409"/>
    </row>
    <row r="56" spans="1:26" s="410" customFormat="1" ht="18" customHeight="1" x14ac:dyDescent="0.25">
      <c r="A56" s="372" t="s">
        <v>54</v>
      </c>
      <c r="B56" s="372"/>
      <c r="C56" s="372"/>
      <c r="D56" s="372"/>
      <c r="E56" s="372"/>
      <c r="F56" s="372"/>
      <c r="G56" s="517">
        <v>0</v>
      </c>
      <c r="H56" s="517"/>
      <c r="I56" s="517">
        <v>0</v>
      </c>
      <c r="J56" s="517"/>
      <c r="K56" s="517">
        <v>0</v>
      </c>
      <c r="L56" s="517"/>
      <c r="M56" s="517">
        <v>0</v>
      </c>
      <c r="N56" s="517"/>
      <c r="O56" s="517">
        <v>0</v>
      </c>
      <c r="P56" s="517"/>
      <c r="Q56" s="483">
        <f>SUM(G56:O56)</f>
        <v>0</v>
      </c>
      <c r="R56" s="403"/>
      <c r="S56" s="403"/>
      <c r="T56" s="403"/>
      <c r="U56" s="403"/>
      <c r="V56" s="517"/>
      <c r="W56" s="517"/>
      <c r="X56" s="517"/>
      <c r="Y56" s="409"/>
      <c r="Z56" s="409"/>
    </row>
    <row r="57" spans="1:26" s="410" customFormat="1" ht="18" customHeight="1" x14ac:dyDescent="0.25">
      <c r="A57" s="372" t="s">
        <v>55</v>
      </c>
      <c r="B57" s="372"/>
      <c r="C57" s="372"/>
      <c r="D57" s="372"/>
      <c r="E57" s="372"/>
      <c r="F57" s="372"/>
      <c r="G57" s="517">
        <v>0</v>
      </c>
      <c r="H57" s="517"/>
      <c r="I57" s="517">
        <v>0</v>
      </c>
      <c r="J57" s="517"/>
      <c r="K57" s="517">
        <v>0</v>
      </c>
      <c r="L57" s="517"/>
      <c r="M57" s="517">
        <v>0</v>
      </c>
      <c r="N57" s="517"/>
      <c r="O57" s="517">
        <v>0</v>
      </c>
      <c r="P57" s="517"/>
      <c r="Q57" s="483">
        <f>SUM(G57:O57)</f>
        <v>0</v>
      </c>
      <c r="R57" s="403"/>
      <c r="S57" s="403"/>
      <c r="T57" s="403"/>
      <c r="U57" s="403"/>
      <c r="V57" s="517"/>
      <c r="W57" s="517"/>
      <c r="X57" s="517"/>
      <c r="Y57" s="409"/>
      <c r="Z57" s="409"/>
    </row>
    <row r="58" spans="1:26" s="410" customFormat="1" ht="18" customHeight="1" x14ac:dyDescent="0.25">
      <c r="A58" s="372" t="s">
        <v>55</v>
      </c>
      <c r="B58" s="372"/>
      <c r="C58" s="372"/>
      <c r="D58" s="372"/>
      <c r="E58" s="372"/>
      <c r="F58" s="372"/>
      <c r="G58" s="517">
        <v>0</v>
      </c>
      <c r="H58" s="517"/>
      <c r="I58" s="517">
        <v>0</v>
      </c>
      <c r="J58" s="517"/>
      <c r="K58" s="517">
        <v>0</v>
      </c>
      <c r="L58" s="517"/>
      <c r="M58" s="517">
        <v>0</v>
      </c>
      <c r="N58" s="517"/>
      <c r="O58" s="517">
        <v>0</v>
      </c>
      <c r="P58" s="517"/>
      <c r="Q58" s="483">
        <f>SUM(G58:O58)</f>
        <v>0</v>
      </c>
      <c r="R58" s="403"/>
      <c r="S58" s="403"/>
      <c r="T58" s="403"/>
      <c r="U58" s="403"/>
      <c r="V58" s="517"/>
      <c r="W58" s="517"/>
      <c r="X58" s="517"/>
      <c r="Y58" s="409"/>
      <c r="Z58" s="409"/>
    </row>
    <row r="59" spans="1:26" s="410" customFormat="1" ht="18" customHeight="1" x14ac:dyDescent="0.3">
      <c r="A59" s="477" t="s">
        <v>56</v>
      </c>
      <c r="B59" s="477"/>
      <c r="C59" s="478"/>
      <c r="D59" s="478"/>
      <c r="E59" s="478"/>
      <c r="F59" s="478"/>
      <c r="G59" s="479">
        <f>SUM(G56:G58)</f>
        <v>0</v>
      </c>
      <c r="H59" s="479"/>
      <c r="I59" s="479">
        <f>SUM(I56:I58)</f>
        <v>0</v>
      </c>
      <c r="J59" s="479"/>
      <c r="K59" s="479">
        <f>SUM(K56:K58)</f>
        <v>0</v>
      </c>
      <c r="L59" s="479"/>
      <c r="M59" s="479">
        <f>SUM(M56:M58)</f>
        <v>0</v>
      </c>
      <c r="N59" s="479"/>
      <c r="O59" s="479">
        <f>SUM(O56:O58)</f>
        <v>0</v>
      </c>
      <c r="P59" s="479"/>
      <c r="Q59" s="506">
        <f>SUM(G59:O59)</f>
        <v>0</v>
      </c>
      <c r="R59" s="403"/>
      <c r="S59" s="403"/>
      <c r="T59" s="403"/>
      <c r="U59" s="403"/>
      <c r="V59" s="403"/>
      <c r="W59" s="403"/>
      <c r="X59" s="403"/>
      <c r="Y59" s="409"/>
      <c r="Z59" s="409"/>
    </row>
    <row r="60" spans="1:26" s="410" customFormat="1" ht="10.050000000000001" customHeight="1" x14ac:dyDescent="0.25">
      <c r="A60" s="372"/>
      <c r="B60" s="372"/>
      <c r="C60" s="372"/>
      <c r="D60" s="372"/>
      <c r="E60" s="372"/>
      <c r="F60" s="372"/>
      <c r="G60" s="372"/>
      <c r="H60" s="372"/>
      <c r="I60" s="372"/>
      <c r="J60" s="372"/>
      <c r="K60" s="372"/>
      <c r="L60" s="372"/>
      <c r="M60" s="372"/>
      <c r="N60" s="372"/>
      <c r="O60" s="483"/>
      <c r="P60" s="483"/>
      <c r="Q60" s="483"/>
      <c r="R60" s="403"/>
      <c r="S60" s="403"/>
      <c r="T60" s="403"/>
      <c r="U60" s="403"/>
      <c r="V60" s="483"/>
      <c r="W60" s="483"/>
      <c r="X60" s="483"/>
      <c r="Y60" s="409"/>
      <c r="Z60" s="409"/>
    </row>
    <row r="61" spans="1:26" s="410" customFormat="1" ht="18" customHeight="1" x14ac:dyDescent="0.3">
      <c r="A61" s="485" t="s">
        <v>57</v>
      </c>
      <c r="B61" s="485"/>
      <c r="C61" s="486"/>
      <c r="D61" s="486"/>
      <c r="E61" s="486"/>
      <c r="F61" s="486"/>
      <c r="G61" s="486"/>
      <c r="H61" s="486"/>
      <c r="I61" s="486"/>
      <c r="J61" s="486"/>
      <c r="K61" s="486"/>
      <c r="L61" s="486"/>
      <c r="M61" s="486"/>
      <c r="N61" s="486"/>
      <c r="O61" s="487"/>
      <c r="P61" s="487"/>
      <c r="Q61" s="487"/>
      <c r="R61" s="403"/>
      <c r="S61" s="403"/>
      <c r="T61" s="403"/>
      <c r="U61" s="403"/>
      <c r="V61" s="483"/>
      <c r="W61" s="483"/>
      <c r="X61" s="483"/>
      <c r="Y61" s="409"/>
      <c r="Z61" s="409"/>
    </row>
    <row r="62" spans="1:26" s="410" customFormat="1" ht="18" customHeight="1" outlineLevel="1" x14ac:dyDescent="0.25">
      <c r="A62" s="372" t="s">
        <v>58</v>
      </c>
      <c r="B62" s="372"/>
      <c r="C62" s="372"/>
      <c r="D62" s="372"/>
      <c r="E62" s="372"/>
      <c r="F62" s="372"/>
      <c r="G62" s="517">
        <v>0</v>
      </c>
      <c r="H62" s="517"/>
      <c r="I62" s="517">
        <v>0</v>
      </c>
      <c r="J62" s="517"/>
      <c r="K62" s="517">
        <v>0</v>
      </c>
      <c r="L62" s="517"/>
      <c r="M62" s="517">
        <v>0</v>
      </c>
      <c r="N62" s="517"/>
      <c r="O62" s="517">
        <v>0</v>
      </c>
      <c r="P62" s="517"/>
      <c r="Q62" s="483">
        <f>SUM(G62:O62)</f>
        <v>0</v>
      </c>
      <c r="R62" s="403"/>
      <c r="S62" s="403"/>
      <c r="T62" s="403"/>
      <c r="U62" s="403"/>
      <c r="V62" s="348"/>
      <c r="W62" s="517"/>
      <c r="X62" s="517"/>
      <c r="Y62" s="409"/>
      <c r="Z62" s="409"/>
    </row>
    <row r="63" spans="1:26" s="410" customFormat="1" ht="18" customHeight="1" outlineLevel="1" x14ac:dyDescent="0.25">
      <c r="A63" s="372" t="s">
        <v>58</v>
      </c>
      <c r="B63" s="372"/>
      <c r="C63" s="372"/>
      <c r="D63" s="372"/>
      <c r="E63" s="372"/>
      <c r="F63" s="372"/>
      <c r="G63" s="517">
        <v>0</v>
      </c>
      <c r="H63" s="517"/>
      <c r="I63" s="517">
        <v>0</v>
      </c>
      <c r="J63" s="517"/>
      <c r="K63" s="517">
        <v>0</v>
      </c>
      <c r="L63" s="517"/>
      <c r="M63" s="517">
        <v>0</v>
      </c>
      <c r="N63" s="517"/>
      <c r="O63" s="517">
        <v>0</v>
      </c>
      <c r="P63" s="517"/>
      <c r="Q63" s="483">
        <f>SUM(G63:O63)</f>
        <v>0</v>
      </c>
      <c r="R63" s="403"/>
      <c r="S63" s="403"/>
      <c r="T63" s="403"/>
      <c r="U63" s="403"/>
      <c r="V63" s="517"/>
      <c r="W63" s="517"/>
      <c r="X63" s="517"/>
      <c r="Y63" s="409"/>
      <c r="Z63" s="409"/>
    </row>
    <row r="64" spans="1:26" s="410" customFormat="1" ht="18" customHeight="1" outlineLevel="1" x14ac:dyDescent="0.3">
      <c r="A64" s="477" t="s">
        <v>59</v>
      </c>
      <c r="B64" s="477"/>
      <c r="C64" s="478"/>
      <c r="D64" s="478"/>
      <c r="E64" s="478"/>
      <c r="F64" s="478"/>
      <c r="G64" s="479">
        <f>SUM(G62:G63)</f>
        <v>0</v>
      </c>
      <c r="H64" s="479"/>
      <c r="I64" s="479">
        <f>SUM(I62:I63)</f>
        <v>0</v>
      </c>
      <c r="J64" s="479"/>
      <c r="K64" s="479">
        <f>SUM(K62:K63)</f>
        <v>0</v>
      </c>
      <c r="L64" s="479"/>
      <c r="M64" s="479">
        <f>SUM(M62:M63)</f>
        <v>0</v>
      </c>
      <c r="N64" s="479"/>
      <c r="O64" s="479">
        <f>SUM(O62:O63)</f>
        <v>0</v>
      </c>
      <c r="P64" s="479"/>
      <c r="Q64" s="506">
        <f>SUM(G64:O64)</f>
        <v>0</v>
      </c>
      <c r="R64" s="403"/>
      <c r="S64" s="403"/>
      <c r="T64" s="403"/>
      <c r="U64" s="403"/>
      <c r="V64" s="403"/>
      <c r="W64" s="403"/>
      <c r="X64" s="403"/>
      <c r="Y64" s="409"/>
      <c r="Z64" s="409"/>
    </row>
    <row r="65" spans="1:26" s="410" customFormat="1" ht="18" customHeight="1" outlineLevel="1" x14ac:dyDescent="0.3">
      <c r="A65" s="524" t="s">
        <v>60</v>
      </c>
      <c r="B65" s="524" t="s">
        <v>240</v>
      </c>
      <c r="C65" s="525"/>
      <c r="D65" s="525"/>
      <c r="E65" s="525"/>
      <c r="F65" s="525"/>
      <c r="G65" s="526">
        <v>0</v>
      </c>
      <c r="H65" s="526"/>
      <c r="I65" s="526">
        <v>0</v>
      </c>
      <c r="J65" s="526"/>
      <c r="K65" s="526">
        <v>0</v>
      </c>
      <c r="L65" s="526"/>
      <c r="M65" s="526">
        <v>0</v>
      </c>
      <c r="N65" s="526"/>
      <c r="O65" s="526">
        <v>0</v>
      </c>
      <c r="P65" s="526"/>
      <c r="Q65" s="527">
        <f>SUM(G65:O65)</f>
        <v>0</v>
      </c>
      <c r="R65" s="403"/>
      <c r="S65" s="403"/>
      <c r="T65" s="403"/>
      <c r="U65" s="403"/>
      <c r="V65" s="403"/>
      <c r="W65" s="403"/>
      <c r="X65" s="403"/>
      <c r="Y65" s="409"/>
      <c r="Z65" s="409"/>
    </row>
    <row r="66" spans="1:26" s="410" customFormat="1" ht="10.050000000000001" customHeight="1" x14ac:dyDescent="0.25">
      <c r="A66" s="372"/>
      <c r="B66" s="372"/>
      <c r="C66" s="372"/>
      <c r="D66" s="372"/>
      <c r="E66" s="372"/>
      <c r="F66" s="372"/>
      <c r="G66" s="372"/>
      <c r="H66" s="372"/>
      <c r="I66" s="372"/>
      <c r="J66" s="372"/>
      <c r="K66" s="372"/>
      <c r="L66" s="372"/>
      <c r="M66" s="372"/>
      <c r="N66" s="372"/>
      <c r="O66" s="483"/>
      <c r="P66" s="483"/>
      <c r="Q66" s="483"/>
      <c r="R66" s="403"/>
      <c r="S66" s="403"/>
      <c r="T66" s="403"/>
      <c r="U66" s="403"/>
      <c r="V66" s="483"/>
      <c r="W66" s="483"/>
      <c r="X66" s="483"/>
      <c r="Y66" s="409"/>
      <c r="Z66" s="409"/>
    </row>
    <row r="67" spans="1:26" s="410" customFormat="1" ht="18" customHeight="1" x14ac:dyDescent="0.3">
      <c r="A67" s="485" t="s">
        <v>61</v>
      </c>
      <c r="B67" s="485"/>
      <c r="C67" s="486"/>
      <c r="D67" s="486"/>
      <c r="E67" s="486"/>
      <c r="F67" s="486"/>
      <c r="G67" s="486"/>
      <c r="H67" s="486"/>
      <c r="I67" s="486"/>
      <c r="J67" s="486"/>
      <c r="K67" s="486"/>
      <c r="L67" s="486"/>
      <c r="M67" s="486"/>
      <c r="N67" s="486"/>
      <c r="O67" s="487"/>
      <c r="P67" s="487"/>
      <c r="Q67" s="487"/>
      <c r="R67" s="403"/>
      <c r="S67" s="403"/>
      <c r="T67" s="403"/>
      <c r="U67" s="403"/>
      <c r="V67" s="484"/>
      <c r="W67" s="483"/>
      <c r="X67" s="483"/>
      <c r="Y67" s="409"/>
      <c r="Z67" s="409"/>
    </row>
    <row r="68" spans="1:26" s="410" customFormat="1" ht="18" customHeight="1" outlineLevel="1" x14ac:dyDescent="0.3">
      <c r="A68" s="528" t="s">
        <v>63</v>
      </c>
      <c r="B68" s="528"/>
      <c r="C68" s="528"/>
      <c r="D68" s="528"/>
      <c r="E68" s="528"/>
      <c r="F68" s="528"/>
      <c r="G68" s="529">
        <v>0</v>
      </c>
      <c r="H68" s="529"/>
      <c r="I68" s="529">
        <v>0</v>
      </c>
      <c r="J68" s="529"/>
      <c r="K68" s="529">
        <v>0</v>
      </c>
      <c r="L68" s="529"/>
      <c r="M68" s="529">
        <v>0</v>
      </c>
      <c r="N68" s="529"/>
      <c r="O68" s="529">
        <v>0</v>
      </c>
      <c r="P68" s="529"/>
      <c r="Q68" s="530">
        <f>SUM(G68:O68)</f>
        <v>0</v>
      </c>
      <c r="R68" s="403"/>
      <c r="S68" s="403"/>
      <c r="T68" s="403"/>
      <c r="U68" s="403"/>
      <c r="V68" s="531"/>
      <c r="W68" s="531"/>
      <c r="X68" s="531"/>
      <c r="Y68" s="409"/>
      <c r="Z68" s="409"/>
    </row>
    <row r="69" spans="1:26" s="410" customFormat="1" ht="18" customHeight="1" outlineLevel="1" x14ac:dyDescent="0.3">
      <c r="A69" s="528" t="s">
        <v>63</v>
      </c>
      <c r="B69" s="528"/>
      <c r="C69" s="528"/>
      <c r="D69" s="528"/>
      <c r="E69" s="528"/>
      <c r="F69" s="528"/>
      <c r="G69" s="529">
        <v>0</v>
      </c>
      <c r="H69" s="529"/>
      <c r="I69" s="529">
        <v>0</v>
      </c>
      <c r="J69" s="529"/>
      <c r="K69" s="529">
        <v>0</v>
      </c>
      <c r="L69" s="529"/>
      <c r="M69" s="529">
        <v>0</v>
      </c>
      <c r="N69" s="529"/>
      <c r="O69" s="529">
        <v>0</v>
      </c>
      <c r="P69" s="529"/>
      <c r="Q69" s="530">
        <f>SUM(G69:O69)</f>
        <v>0</v>
      </c>
      <c r="R69" s="403"/>
      <c r="S69" s="403"/>
      <c r="T69" s="403"/>
      <c r="U69" s="403"/>
      <c r="V69" s="403"/>
      <c r="W69" s="531"/>
      <c r="X69" s="531"/>
      <c r="Y69" s="409"/>
      <c r="Z69" s="409"/>
    </row>
    <row r="70" spans="1:26" s="410" customFormat="1" ht="18" customHeight="1" outlineLevel="1" x14ac:dyDescent="0.3">
      <c r="A70" s="528" t="s">
        <v>63</v>
      </c>
      <c r="B70" s="528"/>
      <c r="C70" s="528"/>
      <c r="D70" s="528"/>
      <c r="E70" s="528"/>
      <c r="F70" s="528"/>
      <c r="G70" s="529">
        <v>0</v>
      </c>
      <c r="H70" s="529"/>
      <c r="I70" s="529">
        <v>0</v>
      </c>
      <c r="J70" s="529"/>
      <c r="K70" s="529">
        <v>0</v>
      </c>
      <c r="L70" s="529"/>
      <c r="M70" s="529">
        <v>0</v>
      </c>
      <c r="N70" s="529"/>
      <c r="O70" s="529">
        <v>0</v>
      </c>
      <c r="P70" s="529"/>
      <c r="Q70" s="530">
        <f>SUM(G70:O70)</f>
        <v>0</v>
      </c>
      <c r="R70" s="403"/>
      <c r="S70" s="403"/>
      <c r="T70" s="403"/>
      <c r="U70" s="403"/>
      <c r="V70" s="403"/>
      <c r="W70" s="531"/>
      <c r="X70" s="531"/>
      <c r="Y70" s="409"/>
      <c r="Z70" s="409"/>
    </row>
    <row r="71" spans="1:26" s="410" customFormat="1" ht="18" customHeight="1" outlineLevel="1" x14ac:dyDescent="0.3">
      <c r="A71" s="477" t="s">
        <v>64</v>
      </c>
      <c r="B71" s="477"/>
      <c r="C71" s="478"/>
      <c r="D71" s="478"/>
      <c r="E71" s="478"/>
      <c r="F71" s="478"/>
      <c r="G71" s="479">
        <f>SUM(G68:G70)</f>
        <v>0</v>
      </c>
      <c r="H71" s="479"/>
      <c r="I71" s="479">
        <f>SUM(I68:I70)</f>
        <v>0</v>
      </c>
      <c r="J71" s="479"/>
      <c r="K71" s="479">
        <f>SUM(K68:K70)</f>
        <v>0</v>
      </c>
      <c r="L71" s="479"/>
      <c r="M71" s="479">
        <f>SUM(M68:M70)</f>
        <v>0</v>
      </c>
      <c r="N71" s="479"/>
      <c r="O71" s="479">
        <f>SUM(O68:O70)</f>
        <v>0</v>
      </c>
      <c r="P71" s="479"/>
      <c r="Q71" s="506">
        <f>SUM(G71:O71)</f>
        <v>0</v>
      </c>
      <c r="R71" s="403"/>
      <c r="S71" s="403"/>
      <c r="T71" s="403"/>
      <c r="U71" s="403"/>
      <c r="V71" s="403"/>
      <c r="W71" s="403"/>
      <c r="X71" s="403"/>
      <c r="Y71" s="409"/>
      <c r="Z71" s="409"/>
    </row>
    <row r="72" spans="1:26" s="410" customFormat="1" ht="10.050000000000001" customHeight="1" x14ac:dyDescent="0.3">
      <c r="A72" s="507"/>
      <c r="B72" s="507"/>
      <c r="C72" s="372"/>
      <c r="D72" s="372"/>
      <c r="E72" s="372"/>
      <c r="F72" s="372"/>
      <c r="G72" s="372"/>
      <c r="H72" s="372"/>
      <c r="I72" s="372"/>
      <c r="J72" s="372"/>
      <c r="K72" s="372"/>
      <c r="L72" s="372"/>
      <c r="M72" s="372"/>
      <c r="N72" s="372"/>
      <c r="O72" s="483"/>
      <c r="P72" s="483"/>
      <c r="Q72" s="483"/>
      <c r="R72" s="403"/>
      <c r="S72" s="403"/>
      <c r="T72" s="403"/>
      <c r="U72" s="403"/>
      <c r="V72" s="403"/>
      <c r="W72" s="483"/>
      <c r="X72" s="483"/>
      <c r="Y72" s="409"/>
      <c r="Z72" s="409"/>
    </row>
    <row r="73" spans="1:26" s="533" customFormat="1" ht="18" customHeight="1" x14ac:dyDescent="0.3">
      <c r="A73" s="485" t="s">
        <v>65</v>
      </c>
      <c r="B73" s="485"/>
      <c r="C73" s="486"/>
      <c r="D73" s="486"/>
      <c r="E73" s="486"/>
      <c r="F73" s="486"/>
      <c r="G73" s="486"/>
      <c r="H73" s="486"/>
      <c r="I73" s="486"/>
      <c r="J73" s="486"/>
      <c r="K73" s="486"/>
      <c r="L73" s="486"/>
      <c r="M73" s="486"/>
      <c r="N73" s="486"/>
      <c r="O73" s="512"/>
      <c r="P73" s="512"/>
      <c r="Q73" s="512"/>
      <c r="R73" s="403"/>
      <c r="S73" s="403"/>
      <c r="T73" s="403"/>
      <c r="U73" s="403"/>
      <c r="V73" s="403"/>
      <c r="W73" s="520"/>
      <c r="X73" s="520"/>
      <c r="Y73" s="532"/>
      <c r="Z73" s="532"/>
    </row>
    <row r="74" spans="1:26" s="533" customFormat="1" ht="18" customHeight="1" x14ac:dyDescent="0.3">
      <c r="A74" s="372" t="s">
        <v>55</v>
      </c>
      <c r="B74" s="372"/>
      <c r="C74" s="372"/>
      <c r="D74" s="372"/>
      <c r="E74" s="372"/>
      <c r="F74" s="372"/>
      <c r="G74" s="517">
        <v>0</v>
      </c>
      <c r="H74" s="517"/>
      <c r="I74" s="517">
        <v>0</v>
      </c>
      <c r="J74" s="517"/>
      <c r="K74" s="517">
        <v>0</v>
      </c>
      <c r="L74" s="517"/>
      <c r="M74" s="517">
        <v>0</v>
      </c>
      <c r="N74" s="517"/>
      <c r="O74" s="517">
        <v>0</v>
      </c>
      <c r="P74" s="517"/>
      <c r="Q74" s="483">
        <f t="shared" ref="Q74:Q82" si="33">SUM(G74:O74)</f>
        <v>0</v>
      </c>
      <c r="R74" s="403"/>
      <c r="S74" s="403"/>
      <c r="T74" s="403"/>
      <c r="U74" s="403"/>
      <c r="V74" s="403"/>
      <c r="W74" s="517"/>
      <c r="X74" s="517"/>
      <c r="Y74" s="532"/>
      <c r="Z74" s="532"/>
    </row>
    <row r="75" spans="1:26" s="533" customFormat="1" ht="18" customHeight="1" x14ac:dyDescent="0.3">
      <c r="A75" s="372" t="s">
        <v>55</v>
      </c>
      <c r="B75" s="372"/>
      <c r="C75" s="372"/>
      <c r="D75" s="372"/>
      <c r="E75" s="372"/>
      <c r="F75" s="372"/>
      <c r="G75" s="517">
        <v>0</v>
      </c>
      <c r="H75" s="517"/>
      <c r="I75" s="517">
        <v>0</v>
      </c>
      <c r="J75" s="517"/>
      <c r="K75" s="517">
        <v>0</v>
      </c>
      <c r="L75" s="517"/>
      <c r="M75" s="517">
        <v>0</v>
      </c>
      <c r="N75" s="517"/>
      <c r="O75" s="517">
        <v>0</v>
      </c>
      <c r="P75" s="517"/>
      <c r="Q75" s="483">
        <f t="shared" si="33"/>
        <v>0</v>
      </c>
      <c r="R75" s="403"/>
      <c r="S75" s="403"/>
      <c r="T75" s="403"/>
      <c r="U75" s="403"/>
      <c r="V75" s="403"/>
      <c r="W75" s="517"/>
      <c r="X75" s="517"/>
      <c r="Y75" s="532"/>
      <c r="Z75" s="532"/>
    </row>
    <row r="76" spans="1:26" s="533" customFormat="1" ht="18" customHeight="1" outlineLevel="1" x14ac:dyDescent="0.3">
      <c r="A76" s="372" t="s">
        <v>55</v>
      </c>
      <c r="B76" s="372"/>
      <c r="C76" s="372"/>
      <c r="D76" s="372"/>
      <c r="E76" s="372"/>
      <c r="F76" s="372"/>
      <c r="G76" s="517">
        <v>0</v>
      </c>
      <c r="H76" s="517"/>
      <c r="I76" s="517">
        <v>0</v>
      </c>
      <c r="J76" s="517"/>
      <c r="K76" s="517">
        <v>0</v>
      </c>
      <c r="L76" s="517"/>
      <c r="M76" s="517">
        <v>0</v>
      </c>
      <c r="N76" s="517"/>
      <c r="O76" s="517">
        <v>0</v>
      </c>
      <c r="P76" s="517"/>
      <c r="Q76" s="483">
        <f t="shared" si="33"/>
        <v>0</v>
      </c>
      <c r="R76" s="403"/>
      <c r="S76" s="403"/>
      <c r="T76" s="403"/>
      <c r="U76" s="403"/>
      <c r="V76" s="403"/>
      <c r="W76" s="517"/>
      <c r="X76" s="517"/>
      <c r="Y76" s="532"/>
      <c r="Z76" s="532"/>
    </row>
    <row r="77" spans="1:26" s="533" customFormat="1" ht="18" customHeight="1" outlineLevel="1" x14ac:dyDescent="0.3">
      <c r="A77" s="372" t="s">
        <v>55</v>
      </c>
      <c r="B77" s="372"/>
      <c r="C77" s="534"/>
      <c r="D77" s="531"/>
      <c r="E77" s="531"/>
      <c r="F77" s="535"/>
      <c r="G77" s="517">
        <v>0</v>
      </c>
      <c r="H77" s="517"/>
      <c r="I77" s="517">
        <v>0</v>
      </c>
      <c r="J77" s="517"/>
      <c r="K77" s="517">
        <v>0</v>
      </c>
      <c r="L77" s="517"/>
      <c r="M77" s="517">
        <v>0</v>
      </c>
      <c r="N77" s="517"/>
      <c r="O77" s="517">
        <v>0</v>
      </c>
      <c r="P77" s="517"/>
      <c r="Q77" s="483">
        <f t="shared" si="33"/>
        <v>0</v>
      </c>
      <c r="R77" s="403"/>
      <c r="S77" s="403"/>
      <c r="T77" s="403"/>
      <c r="U77" s="403"/>
      <c r="V77" s="403"/>
      <c r="W77" s="517"/>
      <c r="X77" s="517"/>
      <c r="Y77" s="532"/>
      <c r="Z77" s="532"/>
    </row>
    <row r="78" spans="1:26" s="533" customFormat="1" ht="18" customHeight="1" outlineLevel="1" x14ac:dyDescent="0.3">
      <c r="A78" s="372" t="s">
        <v>55</v>
      </c>
      <c r="B78" s="372"/>
      <c r="C78" s="372"/>
      <c r="D78" s="531"/>
      <c r="E78" s="531"/>
      <c r="F78" s="535"/>
      <c r="G78" s="517">
        <v>0</v>
      </c>
      <c r="H78" s="517"/>
      <c r="I78" s="517">
        <v>0</v>
      </c>
      <c r="J78" s="517"/>
      <c r="K78" s="517">
        <v>0</v>
      </c>
      <c r="L78" s="517"/>
      <c r="M78" s="517">
        <v>0</v>
      </c>
      <c r="N78" s="517"/>
      <c r="O78" s="517">
        <v>0</v>
      </c>
      <c r="P78" s="517"/>
      <c r="Q78" s="483">
        <f t="shared" si="33"/>
        <v>0</v>
      </c>
      <c r="R78" s="403"/>
      <c r="S78" s="403"/>
      <c r="T78" s="403"/>
      <c r="U78" s="403"/>
      <c r="V78" s="403"/>
      <c r="W78" s="517"/>
      <c r="X78" s="517"/>
      <c r="Y78" s="532"/>
      <c r="Z78" s="532"/>
    </row>
    <row r="79" spans="1:26" s="533" customFormat="1" ht="18" customHeight="1" outlineLevel="1" x14ac:dyDescent="0.3">
      <c r="A79" s="372" t="s">
        <v>186</v>
      </c>
      <c r="B79" s="536"/>
      <c r="C79" s="536"/>
      <c r="D79" s="536"/>
      <c r="E79" s="536"/>
      <c r="F79" s="536"/>
      <c r="G79" s="517">
        <v>0</v>
      </c>
      <c r="H79" s="517"/>
      <c r="I79" s="517">
        <v>0</v>
      </c>
      <c r="J79" s="517"/>
      <c r="K79" s="517">
        <v>0</v>
      </c>
      <c r="L79" s="517"/>
      <c r="M79" s="517">
        <v>0</v>
      </c>
      <c r="N79" s="517"/>
      <c r="O79" s="517">
        <v>0</v>
      </c>
      <c r="P79" s="517"/>
      <c r="Q79" s="483">
        <f t="shared" si="33"/>
        <v>0</v>
      </c>
      <c r="R79" s="403"/>
      <c r="S79" s="403"/>
      <c r="T79" s="403"/>
      <c r="U79" s="403"/>
      <c r="V79" s="517"/>
      <c r="W79" s="517"/>
      <c r="X79" s="517"/>
      <c r="Y79" s="532"/>
      <c r="Z79" s="532"/>
    </row>
    <row r="80" spans="1:26" s="533" customFormat="1" ht="18" customHeight="1" x14ac:dyDescent="0.3">
      <c r="A80" s="537" t="s">
        <v>66</v>
      </c>
      <c r="B80" s="538"/>
      <c r="C80" s="538"/>
      <c r="D80" s="538"/>
      <c r="E80" s="538"/>
      <c r="F80" s="538"/>
      <c r="G80" s="539">
        <v>0</v>
      </c>
      <c r="H80" s="539"/>
      <c r="I80" s="539">
        <v>0</v>
      </c>
      <c r="J80" s="539"/>
      <c r="K80" s="539">
        <v>0</v>
      </c>
      <c r="L80" s="539"/>
      <c r="M80" s="539">
        <v>0</v>
      </c>
      <c r="N80" s="539"/>
      <c r="O80" s="539">
        <v>0</v>
      </c>
      <c r="P80" s="539"/>
      <c r="Q80" s="540">
        <f t="shared" si="33"/>
        <v>0</v>
      </c>
      <c r="R80" s="403"/>
      <c r="S80" s="403"/>
      <c r="T80" s="403"/>
      <c r="U80" s="403"/>
      <c r="V80" s="517"/>
      <c r="W80" s="517"/>
      <c r="X80" s="517"/>
      <c r="Y80" s="532"/>
      <c r="Z80" s="532"/>
    </row>
    <row r="81" spans="1:26" s="533" customFormat="1" ht="18" customHeight="1" x14ac:dyDescent="0.3">
      <c r="A81" s="538" t="s">
        <v>67</v>
      </c>
      <c r="B81" s="538"/>
      <c r="C81" s="538"/>
      <c r="D81" s="538" t="s">
        <v>68</v>
      </c>
      <c r="E81" s="538"/>
      <c r="F81" s="541"/>
      <c r="G81" s="539">
        <f>+F81*PersonnelTravelTuitionWorksheet!D29</f>
        <v>0</v>
      </c>
      <c r="H81" s="539"/>
      <c r="I81" s="539">
        <f>+ROUND(G81*1.05,0)</f>
        <v>0</v>
      </c>
      <c r="J81" s="539"/>
      <c r="K81" s="539">
        <f>+ROUND(I81*1.05,0)</f>
        <v>0</v>
      </c>
      <c r="L81" s="539"/>
      <c r="M81" s="539">
        <f>+ROUND(K81*1.05,0)</f>
        <v>0</v>
      </c>
      <c r="N81" s="539"/>
      <c r="O81" s="539">
        <f>+ROUND(M81*1.05,0)</f>
        <v>0</v>
      </c>
      <c r="P81" s="539"/>
      <c r="Q81" s="540">
        <f t="shared" si="33"/>
        <v>0</v>
      </c>
      <c r="R81" s="403"/>
      <c r="S81" s="403"/>
      <c r="T81" s="403"/>
      <c r="U81" s="403"/>
      <c r="V81" s="517"/>
      <c r="W81" s="517"/>
      <c r="X81" s="517"/>
      <c r="Y81" s="532"/>
      <c r="Z81" s="532"/>
    </row>
    <row r="82" spans="1:26" s="533" customFormat="1" ht="18" customHeight="1" x14ac:dyDescent="0.3">
      <c r="A82" s="477" t="s">
        <v>70</v>
      </c>
      <c r="B82" s="477"/>
      <c r="C82" s="478"/>
      <c r="D82" s="478"/>
      <c r="E82" s="478"/>
      <c r="F82" s="478"/>
      <c r="G82" s="479">
        <f>SUM(G74:G81)</f>
        <v>0</v>
      </c>
      <c r="H82" s="479"/>
      <c r="I82" s="479">
        <f>SUM(I74:I81)</f>
        <v>0</v>
      </c>
      <c r="J82" s="479"/>
      <c r="K82" s="479">
        <f>SUM(K74:K81)</f>
        <v>0</v>
      </c>
      <c r="L82" s="479"/>
      <c r="M82" s="479">
        <f>SUM(M74:M81)</f>
        <v>0</v>
      </c>
      <c r="N82" s="479"/>
      <c r="O82" s="479">
        <f>SUM(O74:O81)</f>
        <v>0</v>
      </c>
      <c r="P82" s="479"/>
      <c r="Q82" s="506">
        <f t="shared" si="33"/>
        <v>0</v>
      </c>
      <c r="R82" s="403"/>
      <c r="S82" s="403"/>
      <c r="T82" s="403"/>
      <c r="U82" s="403"/>
      <c r="V82" s="403"/>
      <c r="W82" s="403"/>
      <c r="X82" s="403"/>
      <c r="Y82" s="532"/>
      <c r="Z82" s="532"/>
    </row>
    <row r="83" spans="1:26" s="533" customFormat="1" ht="10.050000000000001" customHeight="1" x14ac:dyDescent="0.3">
      <c r="A83" s="507"/>
      <c r="B83" s="507"/>
      <c r="C83" s="372"/>
      <c r="D83" s="372"/>
      <c r="E83" s="372"/>
      <c r="F83" s="372"/>
      <c r="G83" s="372"/>
      <c r="H83" s="372"/>
      <c r="I83" s="372"/>
      <c r="J83" s="372"/>
      <c r="K83" s="372"/>
      <c r="L83" s="372"/>
      <c r="M83" s="372"/>
      <c r="N83" s="372"/>
      <c r="O83" s="483"/>
      <c r="P83" s="483"/>
      <c r="Q83" s="483"/>
      <c r="R83" s="403"/>
      <c r="S83" s="403"/>
      <c r="T83" s="403"/>
      <c r="U83" s="403"/>
      <c r="V83" s="483"/>
      <c r="W83" s="483"/>
      <c r="X83" s="483"/>
      <c r="Y83" s="532"/>
      <c r="Z83" s="532"/>
    </row>
    <row r="84" spans="1:26" s="533" customFormat="1" ht="18" customHeight="1" x14ac:dyDescent="0.3">
      <c r="A84" s="485" t="s">
        <v>71</v>
      </c>
      <c r="B84" s="485"/>
      <c r="C84" s="486"/>
      <c r="D84" s="486"/>
      <c r="E84" s="486"/>
      <c r="F84" s="486"/>
      <c r="G84" s="486"/>
      <c r="H84" s="486"/>
      <c r="I84" s="486"/>
      <c r="J84" s="486"/>
      <c r="K84" s="486"/>
      <c r="L84" s="486"/>
      <c r="M84" s="486"/>
      <c r="N84" s="486"/>
      <c r="O84" s="487"/>
      <c r="P84" s="487"/>
      <c r="Q84" s="487"/>
      <c r="R84" s="403"/>
      <c r="S84" s="403"/>
      <c r="T84" s="403"/>
      <c r="U84" s="403"/>
      <c r="V84" s="483"/>
      <c r="W84" s="483"/>
      <c r="X84" s="483"/>
      <c r="Y84" s="532"/>
      <c r="Z84" s="532"/>
    </row>
    <row r="85" spans="1:26" s="533" customFormat="1" ht="18" customHeight="1" outlineLevel="1" x14ac:dyDescent="0.3">
      <c r="A85" s="538" t="s">
        <v>88</v>
      </c>
      <c r="B85" s="538"/>
      <c r="C85" s="538"/>
      <c r="D85" s="538"/>
      <c r="E85" s="538"/>
      <c r="F85" s="538"/>
      <c r="G85" s="539">
        <v>0</v>
      </c>
      <c r="H85" s="539"/>
      <c r="I85" s="539">
        <v>0</v>
      </c>
      <c r="J85" s="539"/>
      <c r="K85" s="539">
        <v>0</v>
      </c>
      <c r="L85" s="539"/>
      <c r="M85" s="539">
        <v>0</v>
      </c>
      <c r="N85" s="539"/>
      <c r="O85" s="539">
        <v>0</v>
      </c>
      <c r="P85" s="539"/>
      <c r="Q85" s="540">
        <f>SUM(G85:O85)</f>
        <v>0</v>
      </c>
      <c r="R85" s="403"/>
      <c r="S85" s="403"/>
      <c r="T85" s="403"/>
      <c r="U85" s="403"/>
      <c r="V85" s="517"/>
      <c r="W85" s="517"/>
      <c r="X85" s="517"/>
      <c r="Y85" s="532"/>
      <c r="Z85" s="532"/>
    </row>
    <row r="86" spans="1:26" s="533" customFormat="1" ht="18" customHeight="1" outlineLevel="1" x14ac:dyDescent="0.3">
      <c r="A86" s="538" t="s">
        <v>192</v>
      </c>
      <c r="B86" s="538"/>
      <c r="C86" s="538"/>
      <c r="D86" s="542" t="s">
        <v>193</v>
      </c>
      <c r="E86" s="543">
        <v>0.02</v>
      </c>
      <c r="F86" s="538"/>
      <c r="G86" s="539">
        <f>ROUND((G85)*$E$86,0)</f>
        <v>0</v>
      </c>
      <c r="H86" s="539"/>
      <c r="I86" s="539">
        <f>ROUND((I85)*$E$86,0)</f>
        <v>0</v>
      </c>
      <c r="J86" s="539"/>
      <c r="K86" s="539">
        <f>ROUND((K85)*$E$86,0)</f>
        <v>0</v>
      </c>
      <c r="L86" s="539"/>
      <c r="M86" s="539">
        <f>ROUND((M85)*$E$86,0)</f>
        <v>0</v>
      </c>
      <c r="N86" s="539"/>
      <c r="O86" s="539">
        <f>ROUND((O85)*$E$86,0)</f>
        <v>0</v>
      </c>
      <c r="P86" s="539"/>
      <c r="Q86" s="540">
        <f>SUM(G86:O86)</f>
        <v>0</v>
      </c>
      <c r="R86" s="403"/>
      <c r="S86" s="403"/>
      <c r="T86" s="403"/>
      <c r="U86" s="403"/>
      <c r="V86" s="517"/>
      <c r="W86" s="517"/>
      <c r="X86" s="517"/>
      <c r="Y86" s="532"/>
      <c r="Z86" s="532"/>
    </row>
    <row r="87" spans="1:26" s="533" customFormat="1" ht="18" customHeight="1" outlineLevel="1" x14ac:dyDescent="0.3">
      <c r="A87" s="538" t="s">
        <v>55</v>
      </c>
      <c r="B87" s="538"/>
      <c r="C87" s="538"/>
      <c r="D87" s="538"/>
      <c r="E87" s="538"/>
      <c r="F87" s="538"/>
      <c r="G87" s="539">
        <v>0</v>
      </c>
      <c r="H87" s="539"/>
      <c r="I87" s="539">
        <v>0</v>
      </c>
      <c r="J87" s="539"/>
      <c r="K87" s="539">
        <v>0</v>
      </c>
      <c r="L87" s="539"/>
      <c r="M87" s="539">
        <v>0</v>
      </c>
      <c r="N87" s="539"/>
      <c r="O87" s="539">
        <v>0</v>
      </c>
      <c r="P87" s="539"/>
      <c r="Q87" s="540">
        <f>SUM(G87:O87)</f>
        <v>0</v>
      </c>
      <c r="R87" s="403"/>
      <c r="S87" s="403"/>
      <c r="T87" s="403"/>
      <c r="U87" s="403"/>
      <c r="V87" s="517"/>
      <c r="W87" s="517"/>
      <c r="X87" s="517"/>
      <c r="Y87" s="532"/>
      <c r="Z87" s="532"/>
    </row>
    <row r="88" spans="1:26" s="410" customFormat="1" ht="18" customHeight="1" outlineLevel="1" x14ac:dyDescent="0.3">
      <c r="A88" s="538" t="s">
        <v>55</v>
      </c>
      <c r="B88" s="538"/>
      <c r="C88" s="538"/>
      <c r="D88" s="538"/>
      <c r="E88" s="538"/>
      <c r="F88" s="538"/>
      <c r="G88" s="539">
        <v>0</v>
      </c>
      <c r="H88" s="539"/>
      <c r="I88" s="539">
        <v>0</v>
      </c>
      <c r="J88" s="539"/>
      <c r="K88" s="539">
        <v>0</v>
      </c>
      <c r="L88" s="539"/>
      <c r="M88" s="539">
        <v>0</v>
      </c>
      <c r="N88" s="539"/>
      <c r="O88" s="539">
        <v>0</v>
      </c>
      <c r="P88" s="539"/>
      <c r="Q88" s="540">
        <f>SUM(G88:O88)</f>
        <v>0</v>
      </c>
      <c r="R88" s="403"/>
      <c r="S88" s="403"/>
      <c r="T88" s="403"/>
      <c r="U88" s="403"/>
      <c r="V88" s="517"/>
      <c r="W88" s="517"/>
      <c r="X88" s="517"/>
      <c r="Y88" s="409"/>
      <c r="Z88" s="409"/>
    </row>
    <row r="89" spans="1:26" s="533" customFormat="1" ht="18" customHeight="1" outlineLevel="1" x14ac:dyDescent="0.3">
      <c r="A89" s="477" t="s">
        <v>73</v>
      </c>
      <c r="B89" s="477"/>
      <c r="C89" s="478"/>
      <c r="D89" s="478"/>
      <c r="E89" s="478"/>
      <c r="F89" s="478"/>
      <c r="G89" s="479">
        <f>SUM(G85:G88)</f>
        <v>0</v>
      </c>
      <c r="H89" s="479"/>
      <c r="I89" s="479">
        <f>SUM(I85:I88)</f>
        <v>0</v>
      </c>
      <c r="J89" s="479"/>
      <c r="K89" s="479">
        <f>SUM(K85:K88)</f>
        <v>0</v>
      </c>
      <c r="L89" s="479"/>
      <c r="M89" s="479">
        <f>SUM(M85:M88)</f>
        <v>0</v>
      </c>
      <c r="N89" s="479"/>
      <c r="O89" s="479">
        <f>SUM(O85:O88)</f>
        <v>0</v>
      </c>
      <c r="P89" s="479"/>
      <c r="Q89" s="506">
        <f>+O89+M89+K89+I89+G89</f>
        <v>0</v>
      </c>
      <c r="R89" s="403"/>
      <c r="S89" s="403"/>
      <c r="T89" s="403"/>
      <c r="U89" s="403"/>
      <c r="V89" s="403"/>
      <c r="W89" s="403"/>
      <c r="X89" s="403"/>
      <c r="Y89" s="532"/>
      <c r="Z89" s="532"/>
    </row>
    <row r="90" spans="1:26" s="544" customFormat="1" ht="10.95" customHeight="1" outlineLevel="1" x14ac:dyDescent="0.3">
      <c r="A90" s="507"/>
      <c r="B90" s="507"/>
      <c r="C90" s="372"/>
      <c r="D90" s="372"/>
      <c r="E90" s="372"/>
      <c r="F90" s="372"/>
      <c r="G90" s="403"/>
      <c r="H90" s="403"/>
      <c r="I90" s="403"/>
      <c r="J90" s="403"/>
      <c r="K90" s="403"/>
      <c r="L90" s="403"/>
      <c r="M90" s="403"/>
      <c r="N90" s="403"/>
      <c r="O90" s="403"/>
      <c r="P90" s="403"/>
      <c r="Q90" s="483"/>
      <c r="R90" s="403"/>
      <c r="S90" s="403"/>
      <c r="T90" s="403"/>
      <c r="U90" s="403"/>
      <c r="V90" s="403"/>
      <c r="W90" s="403"/>
      <c r="X90" s="403"/>
    </row>
    <row r="91" spans="1:26" s="548" customFormat="1" ht="18" customHeight="1" outlineLevel="1" x14ac:dyDescent="0.3">
      <c r="A91" s="477" t="s">
        <v>194</v>
      </c>
      <c r="B91" s="477"/>
      <c r="C91" s="477"/>
      <c r="D91" s="477"/>
      <c r="E91" s="477"/>
      <c r="F91" s="477"/>
      <c r="G91" s="509">
        <f>+G89+G82+G71+G64+G59+G53</f>
        <v>0</v>
      </c>
      <c r="H91" s="509"/>
      <c r="I91" s="509">
        <f>+I89+I82+I71+I64+I59+I53</f>
        <v>0</v>
      </c>
      <c r="J91" s="509"/>
      <c r="K91" s="509">
        <f>+K89+K82+K71+K64+K59+K53</f>
        <v>0</v>
      </c>
      <c r="L91" s="509"/>
      <c r="M91" s="509">
        <f>+M89+M82+M71+M64+M59+M53</f>
        <v>0</v>
      </c>
      <c r="N91" s="509"/>
      <c r="O91" s="509">
        <f>+O89+O82+O71+O64+O59+O53</f>
        <v>0</v>
      </c>
      <c r="P91" s="509"/>
      <c r="Q91" s="545">
        <f>SUM(G91:O91)</f>
        <v>0</v>
      </c>
      <c r="R91" s="546"/>
      <c r="S91" s="546"/>
      <c r="T91" s="546"/>
      <c r="U91" s="546"/>
      <c r="V91" s="546"/>
      <c r="W91" s="546"/>
      <c r="X91" s="546"/>
      <c r="Y91" s="547"/>
      <c r="Z91" s="547"/>
    </row>
    <row r="92" spans="1:26" s="533" customFormat="1" ht="10.050000000000001" customHeight="1" x14ac:dyDescent="0.3">
      <c r="A92" s="372"/>
      <c r="B92" s="372"/>
      <c r="C92" s="372"/>
      <c r="D92" s="372"/>
      <c r="E92" s="372"/>
      <c r="F92" s="372"/>
      <c r="G92" s="372"/>
      <c r="H92" s="372"/>
      <c r="I92" s="372"/>
      <c r="J92" s="372"/>
      <c r="K92" s="372"/>
      <c r="L92" s="372"/>
      <c r="M92" s="372"/>
      <c r="N92" s="372"/>
      <c r="O92" s="549"/>
      <c r="P92" s="549"/>
      <c r="Q92" s="549"/>
      <c r="R92" s="403"/>
      <c r="T92" s="403"/>
      <c r="U92" s="403"/>
      <c r="V92" s="549"/>
      <c r="W92" s="549"/>
      <c r="X92" s="549"/>
      <c r="Y92" s="532"/>
      <c r="Z92" s="532"/>
    </row>
    <row r="93" spans="1:26" s="533" customFormat="1" ht="18" customHeight="1" x14ac:dyDescent="0.3">
      <c r="A93" s="477" t="s">
        <v>74</v>
      </c>
      <c r="B93" s="477"/>
      <c r="C93" s="478"/>
      <c r="D93" s="478"/>
      <c r="E93" s="550"/>
      <c r="F93" s="478"/>
      <c r="G93" s="551">
        <f>+G89+G82+G71+G64+G59+G53+G46+G37</f>
        <v>0</v>
      </c>
      <c r="H93" s="551"/>
      <c r="I93" s="551">
        <f>+I89+I82+I71+I64+I59+I53+I46+I37</f>
        <v>0</v>
      </c>
      <c r="J93" s="551"/>
      <c r="K93" s="551">
        <f>+K89+K82+K71+K64+K59+K53+K46+K37</f>
        <v>0</v>
      </c>
      <c r="L93" s="551"/>
      <c r="M93" s="551">
        <f>+M89+M82+M71+M64+M59+M53+M46+M37</f>
        <v>0</v>
      </c>
      <c r="N93" s="551"/>
      <c r="O93" s="551">
        <f>+O89+O82+O71+O64+O59+O53+O46+O37</f>
        <v>0</v>
      </c>
      <c r="P93" s="551"/>
      <c r="Q93" s="552">
        <f>SUM(G93:O93)</f>
        <v>0</v>
      </c>
      <c r="R93" s="403"/>
      <c r="S93" s="403"/>
      <c r="T93" s="403"/>
      <c r="U93" s="403"/>
      <c r="V93" s="403"/>
      <c r="W93" s="403"/>
      <c r="X93" s="403"/>
      <c r="Y93" s="532"/>
      <c r="Z93" s="532"/>
    </row>
    <row r="94" spans="1:26" s="533" customFormat="1" ht="18" customHeight="1" x14ac:dyDescent="0.3">
      <c r="A94" s="478" t="s">
        <v>75</v>
      </c>
      <c r="B94" s="478"/>
      <c r="C94" s="478"/>
      <c r="D94" s="478"/>
      <c r="E94" s="478"/>
      <c r="F94" s="478"/>
      <c r="G94" s="479">
        <f>G70+G93-G89-G81-G64-G71+G65-G80</f>
        <v>0</v>
      </c>
      <c r="H94" s="479"/>
      <c r="I94" s="479">
        <f>+I93-I89-I81-I64-I71+I65-I80</f>
        <v>0</v>
      </c>
      <c r="J94" s="479"/>
      <c r="K94" s="479">
        <f>+K93-K89-K81-K64-K71+K65-K80</f>
        <v>0</v>
      </c>
      <c r="L94" s="479"/>
      <c r="M94" s="479">
        <f>+M93-M89-M81-M64-M71+M65-M80</f>
        <v>0</v>
      </c>
      <c r="N94" s="479"/>
      <c r="O94" s="479">
        <f>+O93-O89-O81-O64-O71+O65-O80</f>
        <v>0</v>
      </c>
      <c r="P94" s="479"/>
      <c r="Q94" s="506">
        <f>SUM(G94:O94)</f>
        <v>0</v>
      </c>
      <c r="R94" s="403"/>
      <c r="S94" s="403"/>
      <c r="T94" s="403"/>
      <c r="U94" s="403"/>
      <c r="V94" s="403"/>
      <c r="W94" s="403"/>
      <c r="X94" s="403"/>
      <c r="Y94" s="532"/>
      <c r="Z94" s="532"/>
    </row>
    <row r="95" spans="1:26" s="533" customFormat="1" ht="18" customHeight="1" thickBot="1" x14ac:dyDescent="0.35">
      <c r="A95" s="477" t="s">
        <v>76</v>
      </c>
      <c r="B95" s="477"/>
      <c r="C95" s="553">
        <v>0.53500000000000003</v>
      </c>
      <c r="D95" s="554"/>
      <c r="E95" s="554"/>
      <c r="F95" s="554"/>
      <c r="G95" s="555">
        <f>+ROUND(G94*$C$95,0)</f>
        <v>0</v>
      </c>
      <c r="H95" s="555"/>
      <c r="I95" s="555">
        <f>+ROUND(I94*$C$95,0)</f>
        <v>0</v>
      </c>
      <c r="J95" s="555"/>
      <c r="K95" s="555">
        <f>+ROUND(K94*$C$95,0)</f>
        <v>0</v>
      </c>
      <c r="L95" s="555"/>
      <c r="M95" s="555">
        <f>+ROUND(M94*$C$95,0)</f>
        <v>0</v>
      </c>
      <c r="N95" s="555"/>
      <c r="O95" s="555">
        <f>+ROUND(O94*$C$95,0)</f>
        <v>0</v>
      </c>
      <c r="P95" s="479"/>
      <c r="Q95" s="506">
        <f>SUM(G95:O95)</f>
        <v>0</v>
      </c>
      <c r="R95" s="403"/>
      <c r="S95" s="403"/>
      <c r="T95" s="403"/>
      <c r="U95" s="403"/>
      <c r="V95" s="403"/>
      <c r="W95" s="403"/>
      <c r="X95" s="403"/>
      <c r="Y95" s="532"/>
      <c r="Z95" s="532"/>
    </row>
    <row r="96" spans="1:26" s="533" customFormat="1" ht="18" customHeight="1" thickBot="1" x14ac:dyDescent="0.35">
      <c r="A96" s="556" t="s">
        <v>77</v>
      </c>
      <c r="B96" s="556"/>
      <c r="C96" s="557"/>
      <c r="D96" s="557"/>
      <c r="E96" s="557"/>
      <c r="F96" s="557"/>
      <c r="G96" s="558">
        <f>+G95+G93</f>
        <v>0</v>
      </c>
      <c r="H96" s="558"/>
      <c r="I96" s="558">
        <f>+I95+I93</f>
        <v>0</v>
      </c>
      <c r="J96" s="558"/>
      <c r="K96" s="558">
        <f>+K95+K93</f>
        <v>0</v>
      </c>
      <c r="L96" s="558"/>
      <c r="M96" s="558">
        <f>+M95+M93</f>
        <v>0</v>
      </c>
      <c r="N96" s="558"/>
      <c r="O96" s="558">
        <f>+O95+O93</f>
        <v>0</v>
      </c>
      <c r="P96" s="558"/>
      <c r="Q96" s="559">
        <f>SUM(G96:O96)</f>
        <v>0</v>
      </c>
      <c r="R96" s="403"/>
      <c r="S96" s="403"/>
      <c r="T96" s="403"/>
      <c r="U96" s="403"/>
      <c r="V96" s="546"/>
      <c r="W96" s="546"/>
      <c r="X96" s="546"/>
      <c r="Y96" s="532"/>
      <c r="Z96" s="532"/>
    </row>
    <row r="97" spans="1:26" s="533" customFormat="1" ht="45.75" customHeight="1" x14ac:dyDescent="0.3">
      <c r="A97" s="591" t="s">
        <v>195</v>
      </c>
      <c r="B97" s="591"/>
      <c r="C97" s="591"/>
      <c r="D97" s="591"/>
      <c r="E97" s="591"/>
      <c r="F97" s="591"/>
      <c r="G97" s="591"/>
      <c r="H97" s="591"/>
      <c r="I97" s="591"/>
      <c r="J97" s="591"/>
      <c r="K97" s="591"/>
      <c r="L97" s="591"/>
      <c r="M97" s="591"/>
      <c r="N97" s="591"/>
      <c r="O97" s="591"/>
      <c r="P97" s="591"/>
      <c r="Q97" s="591"/>
      <c r="R97" s="403"/>
      <c r="S97" s="403"/>
      <c r="T97" s="403"/>
      <c r="U97" s="403"/>
      <c r="V97" s="560"/>
      <c r="W97" s="560"/>
      <c r="X97" s="560"/>
      <c r="Y97" s="532"/>
      <c r="Z97" s="532"/>
    </row>
    <row r="98" spans="1:26" s="533" customFormat="1" ht="12.75" customHeight="1" x14ac:dyDescent="0.3">
      <c r="A98" s="372"/>
      <c r="B98" s="372"/>
      <c r="C98" s="372"/>
      <c r="D98" s="372"/>
      <c r="E98" s="372"/>
      <c r="F98" s="372"/>
      <c r="G98" s="372"/>
      <c r="H98" s="372"/>
      <c r="I98" s="372"/>
      <c r="J98" s="372"/>
      <c r="K98" s="372"/>
      <c r="L98" s="372"/>
      <c r="M98" s="372"/>
      <c r="N98" s="372"/>
      <c r="O98" s="560"/>
      <c r="P98" s="560"/>
      <c r="Q98" s="372"/>
      <c r="R98" s="403"/>
      <c r="S98" s="403"/>
      <c r="T98" s="403"/>
      <c r="U98" s="403"/>
      <c r="V98" s="560"/>
      <c r="W98" s="560"/>
      <c r="X98" s="560"/>
      <c r="Y98" s="532"/>
      <c r="Z98" s="532"/>
    </row>
    <row r="99" spans="1:26" s="533" customFormat="1" ht="2.5499999999999998" customHeight="1" x14ac:dyDescent="0.3">
      <c r="A99" s="372"/>
      <c r="B99" s="372"/>
      <c r="C99" s="372"/>
      <c r="D99" s="372"/>
      <c r="E99" s="372"/>
      <c r="F99" s="372"/>
      <c r="G99" s="372"/>
      <c r="H99" s="372"/>
      <c r="I99" s="372"/>
      <c r="J99" s="372"/>
      <c r="K99" s="372"/>
      <c r="L99" s="372"/>
      <c r="M99" s="372"/>
      <c r="N99" s="372"/>
      <c r="O99" s="560"/>
      <c r="P99" s="560"/>
      <c r="Q99" s="372"/>
      <c r="R99" s="403"/>
      <c r="S99" s="403"/>
      <c r="T99" s="403"/>
      <c r="U99" s="403"/>
      <c r="V99" s="560"/>
      <c r="W99" s="560"/>
      <c r="X99" s="560"/>
      <c r="Y99" s="532"/>
      <c r="Z99" s="532"/>
    </row>
    <row r="100" spans="1:26" s="532" customFormat="1" ht="15.6" x14ac:dyDescent="0.3">
      <c r="A100" s="409"/>
      <c r="B100" s="409"/>
      <c r="C100" s="409"/>
      <c r="D100" s="409"/>
      <c r="E100" s="409"/>
      <c r="F100" s="409"/>
      <c r="G100" s="409"/>
      <c r="H100" s="409"/>
      <c r="I100" s="409"/>
      <c r="J100" s="409"/>
      <c r="K100" s="409"/>
      <c r="L100" s="409"/>
      <c r="M100" s="409"/>
      <c r="N100" s="409"/>
      <c r="O100" s="561"/>
      <c r="P100" s="561"/>
      <c r="Q100" s="409"/>
      <c r="R100" s="561"/>
      <c r="S100" s="561"/>
      <c r="T100" s="561"/>
      <c r="U100" s="561"/>
      <c r="V100" s="561"/>
      <c r="W100" s="561"/>
      <c r="X100" s="561"/>
    </row>
    <row r="101" spans="1:26" s="532" customFormat="1" ht="16.2" thickBot="1" x14ac:dyDescent="0.35">
      <c r="A101" s="372"/>
      <c r="B101" s="372"/>
      <c r="C101" s="372"/>
      <c r="D101" s="372"/>
      <c r="E101" s="372"/>
      <c r="F101" s="372"/>
      <c r="G101" s="372"/>
      <c r="H101" s="372"/>
      <c r="I101" s="372"/>
      <c r="J101" s="372"/>
      <c r="K101" s="372"/>
      <c r="L101" s="372"/>
      <c r="M101" s="372"/>
      <c r="N101" s="372"/>
      <c r="O101" s="560"/>
      <c r="P101" s="560"/>
      <c r="Q101" s="372"/>
      <c r="R101" s="560"/>
      <c r="S101" s="560"/>
      <c r="T101" s="560"/>
      <c r="U101" s="560"/>
      <c r="V101" s="560"/>
      <c r="W101" s="560"/>
      <c r="X101" s="560"/>
    </row>
    <row r="102" spans="1:26" s="532" customFormat="1" ht="16.2" thickBot="1" x14ac:dyDescent="0.35">
      <c r="A102" s="562" t="s">
        <v>78</v>
      </c>
      <c r="B102" s="563"/>
      <c r="C102" s="564"/>
      <c r="D102" s="564"/>
      <c r="E102" s="564"/>
      <c r="F102" s="564"/>
      <c r="G102" s="565" t="e">
        <f t="shared" ref="G102:Q102" si="34">+G89/G96</f>
        <v>#DIV/0!</v>
      </c>
      <c r="H102" s="565"/>
      <c r="I102" s="565" t="e">
        <f t="shared" si="34"/>
        <v>#DIV/0!</v>
      </c>
      <c r="J102" s="565"/>
      <c r="K102" s="565" t="e">
        <f t="shared" si="34"/>
        <v>#DIV/0!</v>
      </c>
      <c r="L102" s="565"/>
      <c r="M102" s="565" t="e">
        <f t="shared" si="34"/>
        <v>#DIV/0!</v>
      </c>
      <c r="N102" s="565"/>
      <c r="O102" s="565" t="e">
        <f t="shared" si="34"/>
        <v>#DIV/0!</v>
      </c>
      <c r="P102" s="565"/>
      <c r="Q102" s="565" t="e">
        <f t="shared" si="34"/>
        <v>#DIV/0!</v>
      </c>
      <c r="R102" s="566"/>
      <c r="S102" s="566"/>
      <c r="T102" s="566"/>
      <c r="U102" s="566"/>
      <c r="V102" s="566"/>
      <c r="W102" s="566"/>
      <c r="X102" s="566"/>
    </row>
    <row r="103" spans="1:26" s="532" customFormat="1" ht="16.2" thickBot="1" x14ac:dyDescent="0.35">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row>
    <row r="104" spans="1:26" s="532" customFormat="1" ht="16.2" thickBot="1" x14ac:dyDescent="0.35">
      <c r="A104" s="563" t="s">
        <v>79</v>
      </c>
      <c r="B104" s="564" t="s">
        <v>80</v>
      </c>
      <c r="C104" s="567"/>
      <c r="D104" s="567"/>
      <c r="E104" s="567"/>
      <c r="F104" s="567"/>
      <c r="G104" s="568">
        <f t="shared" ref="G104:Q104" si="35">+G96*$C$104</f>
        <v>0</v>
      </c>
      <c r="H104" s="568"/>
      <c r="I104" s="568">
        <f t="shared" si="35"/>
        <v>0</v>
      </c>
      <c r="J104" s="568"/>
      <c r="K104" s="568">
        <f t="shared" si="35"/>
        <v>0</v>
      </c>
      <c r="L104" s="568"/>
      <c r="M104" s="568">
        <f t="shared" si="35"/>
        <v>0</v>
      </c>
      <c r="N104" s="568"/>
      <c r="O104" s="568">
        <f t="shared" si="35"/>
        <v>0</v>
      </c>
      <c r="P104" s="568"/>
      <c r="Q104" s="568">
        <f t="shared" si="35"/>
        <v>0</v>
      </c>
      <c r="R104" s="568"/>
      <c r="S104" s="568"/>
      <c r="T104" s="568"/>
      <c r="U104" s="568"/>
      <c r="V104" s="568"/>
      <c r="W104" s="568"/>
      <c r="X104" s="568"/>
    </row>
    <row r="105" spans="1:26" s="532" customFormat="1" ht="16.2" thickBot="1" x14ac:dyDescent="0.35">
      <c r="A105" s="372"/>
      <c r="B105" s="372"/>
      <c r="C105" s="372"/>
      <c r="D105" s="372"/>
      <c r="E105" s="372"/>
      <c r="F105" s="372"/>
      <c r="G105" s="372"/>
      <c r="H105" s="372"/>
      <c r="I105" s="372"/>
      <c r="J105" s="372"/>
      <c r="K105" s="372"/>
      <c r="L105" s="372"/>
      <c r="M105" s="372"/>
      <c r="N105" s="372"/>
      <c r="O105" s="560"/>
      <c r="P105" s="560"/>
      <c r="Q105" s="372"/>
      <c r="R105" s="560"/>
      <c r="S105" s="560"/>
      <c r="T105" s="560"/>
      <c r="U105" s="560"/>
      <c r="V105" s="560"/>
      <c r="W105" s="560"/>
      <c r="X105" s="560"/>
    </row>
    <row r="106" spans="1:26" s="409" customFormat="1" ht="16.2" thickBot="1" x14ac:dyDescent="0.35">
      <c r="A106" s="563" t="s">
        <v>81</v>
      </c>
      <c r="B106" s="563"/>
      <c r="C106" s="564"/>
      <c r="D106" s="564"/>
      <c r="E106" s="564"/>
      <c r="F106" s="564"/>
      <c r="G106" s="568" t="e">
        <f>+#REF!</f>
        <v>#REF!</v>
      </c>
      <c r="H106" s="568"/>
      <c r="I106" s="568" t="e">
        <f>+#REF!</f>
        <v>#REF!</v>
      </c>
      <c r="J106" s="568"/>
      <c r="K106" s="568" t="e">
        <f>+#REF!</f>
        <v>#REF!</v>
      </c>
      <c r="L106" s="568"/>
      <c r="M106" s="568" t="e">
        <f>+#REF!</f>
        <v>#REF!</v>
      </c>
      <c r="N106" s="568"/>
      <c r="O106" s="568" t="e">
        <f>+#REF!</f>
        <v>#REF!</v>
      </c>
      <c r="P106" s="568"/>
      <c r="Q106" s="568" t="e">
        <f>+#REF!</f>
        <v>#REF!</v>
      </c>
      <c r="R106" s="568"/>
      <c r="S106" s="568"/>
      <c r="T106" s="568"/>
      <c r="U106" s="568"/>
      <c r="V106" s="568"/>
      <c r="W106" s="568"/>
      <c r="X106" s="568"/>
    </row>
    <row r="107" spans="1:26" s="409" customFormat="1" ht="15.6" thickBot="1" x14ac:dyDescent="0.3">
      <c r="A107" s="372"/>
      <c r="B107" s="372"/>
      <c r="C107" s="372"/>
      <c r="D107" s="372"/>
      <c r="E107" s="372"/>
      <c r="F107" s="372"/>
      <c r="G107" s="372"/>
      <c r="H107" s="372"/>
      <c r="I107" s="372"/>
      <c r="J107" s="372"/>
      <c r="K107" s="372"/>
      <c r="L107" s="372"/>
      <c r="M107" s="372"/>
      <c r="N107" s="372"/>
      <c r="O107" s="560"/>
      <c r="P107" s="560"/>
      <c r="Q107" s="569"/>
      <c r="R107" s="560"/>
      <c r="S107" s="560"/>
      <c r="T107" s="560"/>
      <c r="U107" s="560"/>
      <c r="V107" s="560"/>
      <c r="W107" s="560"/>
      <c r="X107" s="560"/>
    </row>
    <row r="108" spans="1:26" s="409" customFormat="1" ht="16.2" thickBot="1" x14ac:dyDescent="0.35">
      <c r="A108" s="563" t="s">
        <v>82</v>
      </c>
      <c r="B108" s="563"/>
      <c r="C108" s="564"/>
      <c r="D108" s="564"/>
      <c r="E108" s="564"/>
      <c r="F108" s="564"/>
      <c r="G108" s="568" t="e">
        <f>+G106-G104</f>
        <v>#REF!</v>
      </c>
      <c r="H108" s="568"/>
      <c r="I108" s="568" t="e">
        <f>+I106-I104</f>
        <v>#REF!</v>
      </c>
      <c r="J108" s="568"/>
      <c r="K108" s="568" t="e">
        <f>+K106-K104</f>
        <v>#REF!</v>
      </c>
      <c r="L108" s="568"/>
      <c r="M108" s="568" t="e">
        <f>+M106-M104</f>
        <v>#REF!</v>
      </c>
      <c r="N108" s="568"/>
      <c r="O108" s="568" t="e">
        <f>+O106-O104</f>
        <v>#REF!</v>
      </c>
      <c r="P108" s="568"/>
      <c r="Q108" s="568" t="e">
        <f>+Q106-Q96</f>
        <v>#REF!</v>
      </c>
      <c r="R108" s="568"/>
      <c r="S108" s="568"/>
      <c r="T108" s="568"/>
      <c r="U108" s="568"/>
      <c r="V108" s="568"/>
      <c r="W108" s="568"/>
      <c r="X108" s="568"/>
    </row>
    <row r="109" spans="1:26" s="409" customFormat="1" ht="15" x14ac:dyDescent="0.25">
      <c r="A109" s="372"/>
      <c r="B109" s="372"/>
      <c r="C109" s="372"/>
      <c r="D109" s="372"/>
      <c r="E109" s="372"/>
      <c r="F109" s="372"/>
      <c r="G109" s="372"/>
      <c r="H109" s="372"/>
      <c r="I109" s="372"/>
      <c r="J109" s="372"/>
      <c r="K109" s="372"/>
      <c r="L109" s="372"/>
      <c r="M109" s="372"/>
      <c r="N109" s="372"/>
      <c r="O109" s="570"/>
      <c r="P109" s="570"/>
      <c r="Q109" s="571"/>
      <c r="R109" s="569"/>
      <c r="S109" s="569"/>
      <c r="T109" s="569"/>
      <c r="U109" s="569"/>
      <c r="V109" s="569"/>
      <c r="W109" s="569"/>
      <c r="X109" s="569"/>
    </row>
    <row r="110" spans="1:26" s="409" customFormat="1" ht="15" x14ac:dyDescent="0.25">
      <c r="O110" s="572"/>
      <c r="P110" s="572"/>
      <c r="Q110" s="572"/>
      <c r="R110" s="572"/>
      <c r="S110" s="572"/>
      <c r="T110" s="572"/>
      <c r="U110" s="572"/>
      <c r="V110" s="572"/>
      <c r="W110" s="572"/>
      <c r="X110" s="572"/>
    </row>
    <row r="111" spans="1:26" s="409" customFormat="1" ht="15" x14ac:dyDescent="0.25">
      <c r="O111" s="572"/>
      <c r="P111" s="572"/>
      <c r="Q111" s="572"/>
      <c r="R111" s="572"/>
      <c r="S111" s="572"/>
      <c r="T111" s="572"/>
      <c r="U111" s="572"/>
      <c r="V111" s="572"/>
      <c r="W111" s="572"/>
      <c r="X111" s="572"/>
    </row>
    <row r="112" spans="1:26" s="410" customFormat="1" ht="15.6" x14ac:dyDescent="0.3">
      <c r="A112" s="523" t="s">
        <v>83</v>
      </c>
      <c r="B112" s="520"/>
      <c r="C112" s="520"/>
      <c r="D112" s="520"/>
      <c r="E112" s="520"/>
      <c r="F112" s="520"/>
      <c r="G112" s="573" t="s">
        <v>197</v>
      </c>
      <c r="H112" s="573"/>
      <c r="I112" s="372">
        <f>+B5</f>
        <v>0</v>
      </c>
      <c r="J112" s="372"/>
      <c r="K112" s="372"/>
      <c r="L112" s="372"/>
      <c r="M112" s="574" t="e">
        <f>+#REF!</f>
        <v>#REF!</v>
      </c>
      <c r="N112" s="574"/>
      <c r="O112" s="560"/>
      <c r="P112" s="560"/>
      <c r="Q112" s="560"/>
      <c r="R112" s="575"/>
      <c r="S112" s="575"/>
      <c r="T112" s="575"/>
      <c r="U112" s="575"/>
      <c r="V112" s="575"/>
      <c r="W112" s="575"/>
      <c r="X112" s="575"/>
      <c r="Y112" s="409"/>
    </row>
    <row r="113" spans="1:25" s="410" customFormat="1" ht="15" x14ac:dyDescent="0.25">
      <c r="A113" s="520"/>
      <c r="B113" s="520"/>
      <c r="C113" s="520"/>
      <c r="D113" s="520"/>
      <c r="E113" s="520"/>
      <c r="F113" s="520"/>
      <c r="G113" s="520"/>
      <c r="H113" s="520"/>
      <c r="I113" s="372"/>
      <c r="J113" s="372"/>
      <c r="K113" s="372"/>
      <c r="L113" s="372"/>
      <c r="M113" s="372"/>
      <c r="N113" s="372"/>
      <c r="O113" s="560"/>
      <c r="P113" s="560"/>
      <c r="Q113" s="560"/>
      <c r="R113" s="575"/>
      <c r="S113" s="575"/>
      <c r="T113" s="575"/>
      <c r="U113" s="575"/>
      <c r="V113" s="575"/>
      <c r="W113" s="575"/>
      <c r="X113" s="575"/>
      <c r="Y113" s="409"/>
    </row>
    <row r="114" spans="1:25" s="410" customFormat="1" ht="15.6" x14ac:dyDescent="0.3">
      <c r="A114" s="593" t="s">
        <v>84</v>
      </c>
      <c r="B114" s="594"/>
      <c r="C114" s="594"/>
      <c r="D114" s="594"/>
      <c r="E114" s="594"/>
      <c r="F114" s="595"/>
      <c r="G114" s="576" t="s">
        <v>25</v>
      </c>
      <c r="H114" s="576"/>
      <c r="I114" s="576" t="s">
        <v>26</v>
      </c>
      <c r="J114" s="576"/>
      <c r="K114" s="576" t="s">
        <v>27</v>
      </c>
      <c r="L114" s="576"/>
      <c r="M114" s="576" t="s">
        <v>28</v>
      </c>
      <c r="N114" s="576"/>
      <c r="O114" s="576" t="s">
        <v>29</v>
      </c>
      <c r="P114" s="576"/>
      <c r="Q114" s="576" t="s">
        <v>30</v>
      </c>
      <c r="R114" s="575"/>
      <c r="S114" s="575"/>
      <c r="T114" s="575"/>
      <c r="U114" s="575"/>
      <c r="V114" s="575"/>
      <c r="W114" s="575"/>
      <c r="X114" s="575"/>
      <c r="Y114" s="409"/>
    </row>
    <row r="115" spans="1:25" s="410" customFormat="1" ht="15" x14ac:dyDescent="0.25">
      <c r="A115" s="372" t="s">
        <v>19</v>
      </c>
      <c r="B115" s="372"/>
      <c r="C115" s="372"/>
      <c r="D115" s="372"/>
      <c r="E115" s="372"/>
      <c r="F115" s="372"/>
      <c r="G115" s="577">
        <f>+'PI Budget'!G16+'PI Budget'!G17+'PI Budget'!G18+'PI Budget'!G19+'PI Budget'!G20+'PI Budget'!G21+'PI Budget'!G23+'PI Budget'!G24+'PI Budget'!G25+'PI Budget'!G26+'PI Budget'!G27+'PI Budget'!G34+'PI Budget'!G36</f>
        <v>0</v>
      </c>
      <c r="H115" s="577"/>
      <c r="I115" s="577">
        <f>+'PI Budget'!I16+'PI Budget'!I17+'PI Budget'!I18+'PI Budget'!I19+'PI Budget'!I20+'PI Budget'!I21+'PI Budget'!I23+'PI Budget'!I24+'PI Budget'!I25+'PI Budget'!I26+'PI Budget'!I27+'PI Budget'!I34+'PI Budget'!I36</f>
        <v>0</v>
      </c>
      <c r="J115" s="577"/>
      <c r="K115" s="577">
        <f>+'PI Budget'!K16+'PI Budget'!K17+'PI Budget'!K18+'PI Budget'!K19+'PI Budget'!K20+'PI Budget'!K21+'PI Budget'!K23+'PI Budget'!K24+'PI Budget'!K25+'PI Budget'!K26+'PI Budget'!K27+'PI Budget'!K34+'PI Budget'!K36</f>
        <v>0</v>
      </c>
      <c r="L115" s="577"/>
      <c r="M115" s="577">
        <f>+'PI Budget'!M16+'PI Budget'!M17+'PI Budget'!M18+'PI Budget'!M19+'PI Budget'!M20+'PI Budget'!M21+'PI Budget'!M23+'PI Budget'!M24+'PI Budget'!M25+'PI Budget'!M26+'PI Budget'!M27+'PI Budget'!M34+'PI Budget'!M36</f>
        <v>0</v>
      </c>
      <c r="N115" s="577"/>
      <c r="O115" s="577">
        <f>+'PI Budget'!O16+'PI Budget'!O17+'PI Budget'!O18+'PI Budget'!O19+'PI Budget'!O20+'PI Budget'!O21+'PI Budget'!O23+'PI Budget'!O24+'PI Budget'!O25+'PI Budget'!O26+'PI Budget'!O27+'PI Budget'!O34+'PI Budget'!O36</f>
        <v>0</v>
      </c>
      <c r="P115" s="577"/>
      <c r="Q115" s="577">
        <f t="shared" ref="Q115:Q128" si="36">SUM(G115:O115)</f>
        <v>0</v>
      </c>
      <c r="R115" s="575"/>
      <c r="S115" s="575"/>
      <c r="T115" s="575"/>
      <c r="U115" s="575"/>
      <c r="V115" s="575"/>
      <c r="W115" s="575"/>
      <c r="X115" s="575"/>
      <c r="Y115" s="409"/>
    </row>
    <row r="116" spans="1:25" s="410" customFormat="1" ht="15" x14ac:dyDescent="0.25">
      <c r="A116" s="372" t="s">
        <v>85</v>
      </c>
      <c r="B116" s="372"/>
      <c r="C116" s="372"/>
      <c r="D116" s="372"/>
      <c r="E116" s="372"/>
      <c r="F116" s="372"/>
      <c r="G116" s="578">
        <f>+'PI Budget'!G28+'PI Budget'!G29+'PI Budget'!G30+'PI Budget'!G31+'PI Budget'!G32+'PI Budget'!G33</f>
        <v>0</v>
      </c>
      <c r="H116" s="578"/>
      <c r="I116" s="578">
        <f>+'PI Budget'!I28+'PI Budget'!I29+'PI Budget'!I30+'PI Budget'!I31+'PI Budget'!I32+'PI Budget'!I33</f>
        <v>0</v>
      </c>
      <c r="J116" s="578"/>
      <c r="K116" s="578">
        <f>+'PI Budget'!K28+'PI Budget'!K29+'PI Budget'!K30+'PI Budget'!K31+'PI Budget'!K32+'PI Budget'!K33</f>
        <v>0</v>
      </c>
      <c r="L116" s="578"/>
      <c r="M116" s="578">
        <f>+'PI Budget'!M28+'PI Budget'!M29+'PI Budget'!M30+'PI Budget'!M31+'PI Budget'!M32+'PI Budget'!M33</f>
        <v>0</v>
      </c>
      <c r="N116" s="578"/>
      <c r="O116" s="578">
        <f>+'PI Budget'!O28+'PI Budget'!O29+'PI Budget'!O30+'PI Budget'!O31+'PI Budget'!O32+'PI Budget'!O33</f>
        <v>0</v>
      </c>
      <c r="P116" s="578"/>
      <c r="Q116" s="578">
        <f t="shared" si="36"/>
        <v>0</v>
      </c>
      <c r="R116" s="575"/>
      <c r="S116" s="575"/>
      <c r="T116" s="575"/>
      <c r="U116" s="575"/>
      <c r="V116" s="575"/>
      <c r="W116" s="575"/>
      <c r="X116" s="575"/>
      <c r="Y116" s="409"/>
    </row>
    <row r="117" spans="1:25" s="410" customFormat="1" ht="15" x14ac:dyDescent="0.25">
      <c r="A117" s="372" t="s">
        <v>86</v>
      </c>
      <c r="B117" s="372"/>
      <c r="C117" s="372"/>
      <c r="D117" s="372"/>
      <c r="E117" s="372"/>
      <c r="F117" s="372"/>
      <c r="G117" s="578">
        <f>+'PI Budget'!G46</f>
        <v>0</v>
      </c>
      <c r="H117" s="578"/>
      <c r="I117" s="578">
        <f>+'PI Budget'!I46</f>
        <v>0</v>
      </c>
      <c r="J117" s="578"/>
      <c r="K117" s="578">
        <f>+'PI Budget'!K46</f>
        <v>0</v>
      </c>
      <c r="L117" s="578"/>
      <c r="M117" s="578">
        <f>+'PI Budget'!M46</f>
        <v>0</v>
      </c>
      <c r="N117" s="578"/>
      <c r="O117" s="578">
        <f>+'PI Budget'!O46</f>
        <v>0</v>
      </c>
      <c r="P117" s="578"/>
      <c r="Q117" s="578">
        <f t="shared" si="36"/>
        <v>0</v>
      </c>
      <c r="R117" s="575"/>
      <c r="S117" s="575"/>
      <c r="T117" s="575"/>
      <c r="U117" s="575"/>
      <c r="V117" s="575"/>
      <c r="W117" s="575"/>
      <c r="X117" s="575"/>
      <c r="Y117" s="409"/>
    </row>
    <row r="118" spans="1:25" s="410" customFormat="1" ht="15" x14ac:dyDescent="0.25">
      <c r="A118" s="372" t="s">
        <v>87</v>
      </c>
      <c r="B118" s="372"/>
      <c r="C118" s="372"/>
      <c r="D118" s="372"/>
      <c r="E118" s="372"/>
      <c r="F118" s="372"/>
      <c r="G118" s="578">
        <f>+'PI Budget'!G78</f>
        <v>0</v>
      </c>
      <c r="H118" s="578"/>
      <c r="I118" s="578">
        <f>+'PI Budget'!I78</f>
        <v>0</v>
      </c>
      <c r="J118" s="578"/>
      <c r="K118" s="578">
        <f>+'PI Budget'!K78</f>
        <v>0</v>
      </c>
      <c r="L118" s="578"/>
      <c r="M118" s="578">
        <f>+'PI Budget'!M78</f>
        <v>0</v>
      </c>
      <c r="N118" s="578"/>
      <c r="O118" s="578">
        <f>+'PI Budget'!O78</f>
        <v>0</v>
      </c>
      <c r="P118" s="578"/>
      <c r="Q118" s="578">
        <f t="shared" si="36"/>
        <v>0</v>
      </c>
      <c r="R118" s="575"/>
      <c r="S118" s="575"/>
      <c r="T118" s="575"/>
      <c r="U118" s="575"/>
      <c r="V118" s="575"/>
      <c r="W118" s="575"/>
      <c r="X118" s="575"/>
      <c r="Y118" s="409"/>
    </row>
    <row r="119" spans="1:25" s="410" customFormat="1" ht="15" x14ac:dyDescent="0.25">
      <c r="A119" s="372" t="s">
        <v>61</v>
      </c>
      <c r="B119" s="372"/>
      <c r="C119" s="372"/>
      <c r="D119" s="372"/>
      <c r="E119" s="372"/>
      <c r="F119" s="372"/>
      <c r="G119" s="578">
        <f>+'PI Budget'!G71</f>
        <v>0</v>
      </c>
      <c r="H119" s="578"/>
      <c r="I119" s="578">
        <f>+'PI Budget'!I71</f>
        <v>0</v>
      </c>
      <c r="J119" s="578"/>
      <c r="K119" s="578">
        <f>+'PI Budget'!K71</f>
        <v>0</v>
      </c>
      <c r="L119" s="578"/>
      <c r="M119" s="578">
        <f>+'PI Budget'!M71</f>
        <v>0</v>
      </c>
      <c r="N119" s="578"/>
      <c r="O119" s="578">
        <f>+'PI Budget'!O71</f>
        <v>0</v>
      </c>
      <c r="P119" s="578"/>
      <c r="Q119" s="578">
        <f t="shared" si="36"/>
        <v>0</v>
      </c>
      <c r="R119" s="575"/>
      <c r="S119" s="575"/>
      <c r="T119" s="575"/>
      <c r="U119" s="575"/>
      <c r="V119" s="575"/>
      <c r="W119" s="575"/>
      <c r="X119" s="575"/>
      <c r="Y119" s="409"/>
    </row>
    <row r="120" spans="1:25" s="410" customFormat="1" ht="15" x14ac:dyDescent="0.25">
      <c r="A120" s="372" t="s">
        <v>88</v>
      </c>
      <c r="B120" s="372"/>
      <c r="C120" s="372"/>
      <c r="D120" s="372"/>
      <c r="E120" s="372"/>
      <c r="F120" s="372"/>
      <c r="G120" s="578">
        <f>+'PI Budget'!G89</f>
        <v>0</v>
      </c>
      <c r="H120" s="578"/>
      <c r="I120" s="578">
        <f>+'PI Budget'!I89</f>
        <v>0</v>
      </c>
      <c r="J120" s="578"/>
      <c r="K120" s="578">
        <f>+'PI Budget'!K89</f>
        <v>0</v>
      </c>
      <c r="L120" s="578"/>
      <c r="M120" s="578">
        <f>+'PI Budget'!M89</f>
        <v>0</v>
      </c>
      <c r="N120" s="578"/>
      <c r="O120" s="578">
        <f>+'PI Budget'!O89</f>
        <v>0</v>
      </c>
      <c r="P120" s="578"/>
      <c r="Q120" s="578">
        <f t="shared" si="36"/>
        <v>0</v>
      </c>
      <c r="R120" s="575"/>
      <c r="S120" s="575"/>
      <c r="T120" s="575"/>
      <c r="U120" s="575"/>
      <c r="V120" s="575"/>
      <c r="W120" s="575"/>
      <c r="X120" s="575"/>
      <c r="Y120" s="409"/>
    </row>
    <row r="121" spans="1:25" s="410" customFormat="1" ht="15" x14ac:dyDescent="0.25">
      <c r="A121" s="372" t="s">
        <v>89</v>
      </c>
      <c r="B121" s="372"/>
      <c r="C121" s="372"/>
      <c r="D121" s="372"/>
      <c r="E121" s="372"/>
      <c r="F121" s="372"/>
      <c r="G121" s="578">
        <f>+'PI Budget'!G65</f>
        <v>0</v>
      </c>
      <c r="H121" s="578"/>
      <c r="I121" s="578">
        <f>+'PI Budget'!I65</f>
        <v>0</v>
      </c>
      <c r="J121" s="578"/>
      <c r="K121" s="578">
        <f>+'PI Budget'!K65</f>
        <v>0</v>
      </c>
      <c r="L121" s="578"/>
      <c r="M121" s="578">
        <f>+'PI Budget'!M65</f>
        <v>0</v>
      </c>
      <c r="N121" s="578"/>
      <c r="O121" s="578">
        <f>+'PI Budget'!O65</f>
        <v>0</v>
      </c>
      <c r="P121" s="578"/>
      <c r="Q121" s="578">
        <f t="shared" si="36"/>
        <v>0</v>
      </c>
      <c r="R121" s="575"/>
      <c r="S121" s="575"/>
      <c r="T121" s="575"/>
      <c r="U121" s="575"/>
      <c r="V121" s="575"/>
      <c r="W121" s="575"/>
      <c r="X121" s="575"/>
      <c r="Y121" s="409"/>
    </row>
    <row r="122" spans="1:25" s="410" customFormat="1" ht="15" x14ac:dyDescent="0.25">
      <c r="A122" s="372" t="s">
        <v>90</v>
      </c>
      <c r="B122" s="372"/>
      <c r="C122" s="372"/>
      <c r="D122" s="372"/>
      <c r="E122" s="372"/>
      <c r="F122" s="372"/>
      <c r="G122" s="578">
        <f>+'PI Budget'!G64-'PI Budget'!G65</f>
        <v>0</v>
      </c>
      <c r="H122" s="578"/>
      <c r="I122" s="578">
        <f>+'PI Budget'!I64-'PI Budget'!I65</f>
        <v>0</v>
      </c>
      <c r="J122" s="578"/>
      <c r="K122" s="578">
        <f>+'PI Budget'!K64-'PI Budget'!K65</f>
        <v>0</v>
      </c>
      <c r="L122" s="578"/>
      <c r="M122" s="578">
        <f>+'PI Budget'!M64-'PI Budget'!M65</f>
        <v>0</v>
      </c>
      <c r="N122" s="578"/>
      <c r="O122" s="578">
        <f>+'PI Budget'!O64-'PI Budget'!O65</f>
        <v>0</v>
      </c>
      <c r="P122" s="578"/>
      <c r="Q122" s="578">
        <f t="shared" si="36"/>
        <v>0</v>
      </c>
      <c r="R122" s="575"/>
      <c r="S122" s="575"/>
      <c r="T122" s="575"/>
      <c r="U122" s="575"/>
      <c r="V122" s="575"/>
      <c r="W122" s="575"/>
      <c r="X122" s="575"/>
      <c r="Y122" s="409"/>
    </row>
    <row r="123" spans="1:25" s="410" customFormat="1" ht="15" x14ac:dyDescent="0.25">
      <c r="A123" s="372" t="s">
        <v>47</v>
      </c>
      <c r="B123" s="372"/>
      <c r="C123" s="372"/>
      <c r="D123" s="372"/>
      <c r="E123" s="372"/>
      <c r="F123" s="372"/>
      <c r="G123" s="578">
        <f>+'PI Budget'!G53</f>
        <v>0</v>
      </c>
      <c r="H123" s="578"/>
      <c r="I123" s="578">
        <f>+'PI Budget'!I53</f>
        <v>0</v>
      </c>
      <c r="J123" s="578"/>
      <c r="K123" s="578">
        <f>+'PI Budget'!K53</f>
        <v>0</v>
      </c>
      <c r="L123" s="578"/>
      <c r="M123" s="578">
        <f>+'PI Budget'!M53</f>
        <v>0</v>
      </c>
      <c r="N123" s="578"/>
      <c r="O123" s="578">
        <f>+'PI Budget'!O53</f>
        <v>0</v>
      </c>
      <c r="P123" s="578"/>
      <c r="Q123" s="578">
        <f t="shared" si="36"/>
        <v>0</v>
      </c>
      <c r="R123" s="575"/>
      <c r="S123" s="575"/>
      <c r="T123" s="575"/>
      <c r="U123" s="575"/>
      <c r="V123" s="575"/>
      <c r="W123" s="575"/>
      <c r="X123" s="575"/>
      <c r="Y123" s="409"/>
    </row>
    <row r="124" spans="1:25" s="410" customFormat="1" ht="15" x14ac:dyDescent="0.25">
      <c r="A124" s="372" t="s">
        <v>91</v>
      </c>
      <c r="B124" s="372"/>
      <c r="C124" s="372"/>
      <c r="D124" s="372"/>
      <c r="E124" s="372"/>
      <c r="F124" s="372"/>
      <c r="G124" s="578">
        <f>+'PI Budget'!G81</f>
        <v>0</v>
      </c>
      <c r="H124" s="578"/>
      <c r="I124" s="578">
        <f>+'PI Budget'!I81</f>
        <v>0</v>
      </c>
      <c r="J124" s="578"/>
      <c r="K124" s="578">
        <f>+'PI Budget'!K81</f>
        <v>0</v>
      </c>
      <c r="L124" s="578"/>
      <c r="M124" s="578">
        <f>+'PI Budget'!M81</f>
        <v>0</v>
      </c>
      <c r="N124" s="578"/>
      <c r="O124" s="578">
        <f>+'PI Budget'!O81</f>
        <v>0</v>
      </c>
      <c r="P124" s="578"/>
      <c r="Q124" s="578">
        <f t="shared" si="36"/>
        <v>0</v>
      </c>
      <c r="R124" s="575"/>
      <c r="S124" s="575"/>
      <c r="T124" s="575"/>
      <c r="U124" s="575"/>
      <c r="V124" s="575"/>
      <c r="W124" s="575"/>
      <c r="X124" s="575"/>
      <c r="Y124" s="409"/>
    </row>
    <row r="125" spans="1:25" s="410" customFormat="1" ht="15" x14ac:dyDescent="0.25">
      <c r="A125" s="372" t="s">
        <v>92</v>
      </c>
      <c r="B125" s="372"/>
      <c r="C125" s="372"/>
      <c r="D125" s="372"/>
      <c r="E125" s="372"/>
      <c r="F125" s="372"/>
      <c r="G125" s="578">
        <f>+'PI Budget'!G59+'PI Budget'!G74+'PI Budget'!G75+'PI Budget'!G76+'PI Budget'!G77</f>
        <v>0</v>
      </c>
      <c r="H125" s="578"/>
      <c r="I125" s="578">
        <f>+'PI Budget'!I59+'PI Budget'!I74+'PI Budget'!I75+'PI Budget'!I76+'PI Budget'!I77</f>
        <v>0</v>
      </c>
      <c r="J125" s="578"/>
      <c r="K125" s="578">
        <f>+'PI Budget'!K59+'PI Budget'!K74+'PI Budget'!K75+'PI Budget'!K76+'PI Budget'!K77</f>
        <v>0</v>
      </c>
      <c r="L125" s="578"/>
      <c r="M125" s="578">
        <f>+'PI Budget'!M59+'PI Budget'!M74+'PI Budget'!M75+'PI Budget'!M76+'PI Budget'!M77</f>
        <v>0</v>
      </c>
      <c r="N125" s="578"/>
      <c r="O125" s="578">
        <f>+'PI Budget'!O59+'PI Budget'!O74+'PI Budget'!O75+'PI Budget'!O76+'PI Budget'!O77</f>
        <v>0</v>
      </c>
      <c r="P125" s="578"/>
      <c r="Q125" s="578">
        <f t="shared" si="36"/>
        <v>0</v>
      </c>
      <c r="R125" s="575"/>
      <c r="S125" s="575"/>
      <c r="T125" s="575"/>
      <c r="U125" s="575"/>
      <c r="V125" s="575"/>
      <c r="W125" s="575"/>
      <c r="X125" s="575"/>
      <c r="Y125" s="409"/>
    </row>
    <row r="126" spans="1:25" s="410" customFormat="1" ht="15" x14ac:dyDescent="0.25">
      <c r="A126" s="372" t="s">
        <v>93</v>
      </c>
      <c r="B126" s="372"/>
      <c r="C126" s="372"/>
      <c r="D126" s="372"/>
      <c r="E126" s="372"/>
      <c r="F126" s="372"/>
      <c r="G126" s="578">
        <f>+'PI Budget'!G80</f>
        <v>0</v>
      </c>
      <c r="H126" s="578"/>
      <c r="I126" s="578">
        <f>+'PI Budget'!I80</f>
        <v>0</v>
      </c>
      <c r="J126" s="578"/>
      <c r="K126" s="578">
        <f>+'PI Budget'!K80</f>
        <v>0</v>
      </c>
      <c r="L126" s="578"/>
      <c r="M126" s="578">
        <f>+'PI Budget'!M80</f>
        <v>0</v>
      </c>
      <c r="N126" s="578"/>
      <c r="O126" s="578">
        <f>+'PI Budget'!O80</f>
        <v>0</v>
      </c>
      <c r="P126" s="578"/>
      <c r="Q126" s="578">
        <f t="shared" si="36"/>
        <v>0</v>
      </c>
      <c r="R126" s="575"/>
      <c r="S126" s="575"/>
      <c r="T126" s="575"/>
      <c r="U126" s="575"/>
      <c r="V126" s="575"/>
      <c r="W126" s="575"/>
      <c r="X126" s="575"/>
      <c r="Y126" s="409"/>
    </row>
    <row r="127" spans="1:25" s="410" customFormat="1" ht="15" x14ac:dyDescent="0.25">
      <c r="A127" s="372" t="s">
        <v>94</v>
      </c>
      <c r="B127" s="372"/>
      <c r="C127" s="372"/>
      <c r="D127" s="372"/>
      <c r="E127" s="372"/>
      <c r="F127" s="372"/>
      <c r="G127" s="578">
        <f>+'PI Budget'!G95</f>
        <v>0</v>
      </c>
      <c r="H127" s="578"/>
      <c r="I127" s="578">
        <f>+'PI Budget'!I95</f>
        <v>0</v>
      </c>
      <c r="J127" s="578"/>
      <c r="K127" s="578">
        <f>+'PI Budget'!K95</f>
        <v>0</v>
      </c>
      <c r="L127" s="578"/>
      <c r="M127" s="578">
        <f>+'PI Budget'!M95</f>
        <v>0</v>
      </c>
      <c r="N127" s="578"/>
      <c r="O127" s="578">
        <f>+'PI Budget'!O95</f>
        <v>0</v>
      </c>
      <c r="P127" s="578"/>
      <c r="Q127" s="578">
        <f t="shared" si="36"/>
        <v>0</v>
      </c>
      <c r="R127" s="575"/>
      <c r="S127" s="575"/>
      <c r="T127" s="575"/>
      <c r="U127" s="575"/>
      <c r="V127" s="575"/>
      <c r="W127" s="575"/>
      <c r="X127" s="575"/>
      <c r="Y127" s="409"/>
    </row>
    <row r="128" spans="1:25" s="410" customFormat="1" ht="15" x14ac:dyDescent="0.25">
      <c r="A128" s="372" t="s">
        <v>95</v>
      </c>
      <c r="B128" s="372"/>
      <c r="C128" s="372"/>
      <c r="D128" s="372"/>
      <c r="E128" s="372"/>
      <c r="F128" s="372"/>
      <c r="G128" s="579" t="s">
        <v>96</v>
      </c>
      <c r="H128" s="579"/>
      <c r="I128" s="579" t="s">
        <v>96</v>
      </c>
      <c r="J128" s="579"/>
      <c r="K128" s="579" t="s">
        <v>96</v>
      </c>
      <c r="L128" s="579"/>
      <c r="M128" s="579" t="s">
        <v>96</v>
      </c>
      <c r="N128" s="579"/>
      <c r="O128" s="579" t="s">
        <v>96</v>
      </c>
      <c r="P128" s="579"/>
      <c r="Q128" s="578">
        <f t="shared" si="36"/>
        <v>0</v>
      </c>
      <c r="R128" s="575"/>
      <c r="S128" s="575"/>
      <c r="T128" s="575"/>
      <c r="U128" s="575"/>
      <c r="V128" s="575"/>
      <c r="W128" s="575"/>
      <c r="X128" s="575"/>
      <c r="Y128" s="409"/>
    </row>
    <row r="129" spans="1:25" s="410" customFormat="1" ht="15.6" x14ac:dyDescent="0.3">
      <c r="A129" s="580" t="s">
        <v>97</v>
      </c>
      <c r="B129" s="581"/>
      <c r="C129" s="581"/>
      <c r="D129" s="581"/>
      <c r="E129" s="581"/>
      <c r="F129" s="581"/>
      <c r="G129" s="582">
        <f t="shared" ref="G129:Q129" si="37">SUM(G115:G128)</f>
        <v>0</v>
      </c>
      <c r="H129" s="582"/>
      <c r="I129" s="582">
        <f t="shared" si="37"/>
        <v>0</v>
      </c>
      <c r="J129" s="582"/>
      <c r="K129" s="582">
        <f t="shared" si="37"/>
        <v>0</v>
      </c>
      <c r="L129" s="582"/>
      <c r="M129" s="582">
        <f t="shared" si="37"/>
        <v>0</v>
      </c>
      <c r="N129" s="582"/>
      <c r="O129" s="582">
        <f t="shared" si="37"/>
        <v>0</v>
      </c>
      <c r="P129" s="582"/>
      <c r="Q129" s="582">
        <f t="shared" si="37"/>
        <v>0</v>
      </c>
      <c r="R129" s="575"/>
      <c r="S129" s="575"/>
      <c r="T129" s="575"/>
      <c r="U129" s="575"/>
      <c r="V129" s="575"/>
      <c r="W129" s="575"/>
      <c r="X129" s="575"/>
      <c r="Y129" s="409"/>
    </row>
    <row r="142" spans="1:25" ht="13.8" x14ac:dyDescent="0.25">
      <c r="A142" s="345"/>
    </row>
  </sheetData>
  <sheetProtection selectLockedCells="1"/>
  <mergeCells count="20">
    <mergeCell ref="A97:Q97"/>
    <mergeCell ref="B9:D9"/>
    <mergeCell ref="B10:D10"/>
    <mergeCell ref="B13:G13"/>
    <mergeCell ref="A114:F114"/>
    <mergeCell ref="G9:K9"/>
    <mergeCell ref="G10:K10"/>
    <mergeCell ref="D14:F14"/>
    <mergeCell ref="S14:S15"/>
    <mergeCell ref="T14:T15"/>
    <mergeCell ref="B6:D6"/>
    <mergeCell ref="B7:D7"/>
    <mergeCell ref="B8:D8"/>
    <mergeCell ref="G7:K7"/>
    <mergeCell ref="G8:K8"/>
    <mergeCell ref="B4:D4"/>
    <mergeCell ref="B5:D5"/>
    <mergeCell ref="G5:K5"/>
    <mergeCell ref="I4:K4"/>
    <mergeCell ref="G6:K6"/>
  </mergeCells>
  <pageMargins left="0.75" right="0.75" top="1.04" bottom="0.75" header="0.5" footer="0.5"/>
  <pageSetup scale="56" fitToHeight="0" orientation="portrait" r:id="rId1"/>
  <headerFooter alignWithMargins="0">
    <oddHeader>&amp;L&amp;G&amp;R&amp;"Arial Black,Regular"&amp;12&amp;K01+000Research 
Administration 
Services Team</oddHeader>
    <oddFooter xml:space="preserve">&amp;L&amp;9&amp;Z&amp;F&amp;C&amp;9University of Central Florida CCIE
&amp;R&amp;9Prepared by: E. Blackwell, &amp;D 
</oddFooter>
  </headerFooter>
  <ignoredErrors>
    <ignoredError sqref="G23:G26 G34 M23:M26 M34 B25:C34 X25:X26 Q42 O51 O81 I112 M112 A16:A19 G81 I81 I51 K81 K51 K34 K23:K26 M81 M51" unlockedFormula="1"/>
  </ignoredErrors>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B13AE-56C9-49C5-9BEC-2A01E18D93A0}">
  <dimension ref="A1:E67"/>
  <sheetViews>
    <sheetView topLeftCell="A17" workbookViewId="0">
      <selection activeCell="B51" sqref="B51"/>
    </sheetView>
  </sheetViews>
  <sheetFormatPr defaultColWidth="0" defaultRowHeight="16.2" zeroHeight="1" x14ac:dyDescent="0.25"/>
  <cols>
    <col min="1" max="1" width="2.21875" style="360" customWidth="1"/>
    <col min="2" max="2" width="12.77734375" style="349" customWidth="1"/>
    <col min="3" max="3" width="15.5546875" style="349" customWidth="1"/>
    <col min="4" max="4" width="37.21875" style="349" customWidth="1"/>
    <col min="5" max="5" width="4.5546875" style="360" customWidth="1"/>
  </cols>
  <sheetData>
    <row r="1" spans="1:5" s="51" customFormat="1" ht="34.200000000000003" x14ac:dyDescent="0.5">
      <c r="A1" s="358"/>
      <c r="B1" s="612" t="s">
        <v>98</v>
      </c>
      <c r="C1" s="612"/>
      <c r="D1" s="612"/>
      <c r="E1" s="361" t="s">
        <v>99</v>
      </c>
    </row>
    <row r="2" spans="1:5" s="51" customFormat="1" ht="28.2" thickBot="1" x14ac:dyDescent="0.3">
      <c r="A2" s="358"/>
      <c r="B2" s="358"/>
      <c r="C2" s="358"/>
      <c r="D2" s="361"/>
      <c r="E2" s="361"/>
    </row>
    <row r="3" spans="1:5" s="51" customFormat="1" ht="16.8" thickBot="1" x14ac:dyDescent="0.3">
      <c r="A3" s="359"/>
      <c r="B3" s="613" t="s">
        <v>100</v>
      </c>
      <c r="C3" s="614"/>
      <c r="D3" s="362"/>
      <c r="E3" s="359"/>
    </row>
    <row r="4" spans="1:5" s="51" customFormat="1" x14ac:dyDescent="0.25">
      <c r="A4" s="360"/>
      <c r="B4" s="363"/>
      <c r="C4" s="360"/>
      <c r="D4" s="360"/>
      <c r="E4" s="360"/>
    </row>
    <row r="5" spans="1:5" x14ac:dyDescent="0.25">
      <c r="B5" s="615" t="s">
        <v>101</v>
      </c>
      <c r="C5" s="616"/>
      <c r="D5" s="350" t="s">
        <v>102</v>
      </c>
    </row>
    <row r="6" spans="1:5" x14ac:dyDescent="0.25">
      <c r="B6" s="617" t="s">
        <v>103</v>
      </c>
      <c r="C6" s="618"/>
      <c r="D6" s="351">
        <f>+D3-5</f>
        <v>-5</v>
      </c>
    </row>
    <row r="7" spans="1:5" x14ac:dyDescent="0.25">
      <c r="B7" s="619" t="s">
        <v>104</v>
      </c>
      <c r="C7" s="620"/>
      <c r="D7" s="352">
        <f>+D3-7</f>
        <v>-7</v>
      </c>
    </row>
    <row r="8" spans="1:5" x14ac:dyDescent="0.25">
      <c r="B8" s="621" t="s">
        <v>105</v>
      </c>
      <c r="C8" s="622"/>
      <c r="D8" s="353">
        <f>+D3-12</f>
        <v>-12</v>
      </c>
    </row>
    <row r="9" spans="1:5" x14ac:dyDescent="0.25">
      <c r="B9" s="608" t="s">
        <v>106</v>
      </c>
      <c r="C9" s="609"/>
      <c r="D9" s="354">
        <f>+D3-14</f>
        <v>-14</v>
      </c>
    </row>
    <row r="10" spans="1:5" x14ac:dyDescent="0.25">
      <c r="B10" s="610" t="s">
        <v>107</v>
      </c>
      <c r="C10" s="611"/>
      <c r="D10" s="355">
        <f>+D3-14</f>
        <v>-14</v>
      </c>
    </row>
    <row r="11" spans="1:5" s="51" customFormat="1" x14ac:dyDescent="0.25">
      <c r="A11" s="360"/>
      <c r="B11" s="360"/>
      <c r="C11" s="360"/>
      <c r="D11" s="360"/>
      <c r="E11" s="360"/>
    </row>
    <row r="12" spans="1:5" x14ac:dyDescent="0.25">
      <c r="B12" s="356" t="s">
        <v>108</v>
      </c>
      <c r="C12" s="356"/>
      <c r="D12" s="356"/>
    </row>
    <row r="13" spans="1:5" s="51" customFormat="1" x14ac:dyDescent="0.25">
      <c r="A13" s="360"/>
      <c r="B13" s="364"/>
      <c r="C13" s="360" t="s">
        <v>109</v>
      </c>
      <c r="D13" s="360"/>
      <c r="E13" s="360"/>
    </row>
    <row r="14" spans="1:5" s="51" customFormat="1" x14ac:dyDescent="0.25">
      <c r="A14" s="360"/>
      <c r="B14" s="364"/>
      <c r="C14" s="360" t="s">
        <v>110</v>
      </c>
      <c r="D14" s="360"/>
      <c r="E14" s="360"/>
    </row>
    <row r="15" spans="1:5" s="51" customFormat="1" x14ac:dyDescent="0.25">
      <c r="A15" s="360"/>
      <c r="B15" s="364"/>
      <c r="C15" s="360" t="s">
        <v>111</v>
      </c>
      <c r="D15" s="360"/>
      <c r="E15" s="360"/>
    </row>
    <row r="16" spans="1:5" s="51" customFormat="1" x14ac:dyDescent="0.25">
      <c r="A16" s="360"/>
      <c r="B16" s="364"/>
      <c r="C16" s="360" t="s">
        <v>112</v>
      </c>
      <c r="D16" s="360"/>
      <c r="E16" s="360"/>
    </row>
    <row r="17" spans="1:5" s="51" customFormat="1" x14ac:dyDescent="0.25">
      <c r="A17" s="360"/>
      <c r="B17" s="364"/>
      <c r="C17" s="360" t="s">
        <v>113</v>
      </c>
      <c r="D17" s="360"/>
      <c r="E17" s="360"/>
    </row>
    <row r="18" spans="1:5" s="51" customFormat="1" x14ac:dyDescent="0.25">
      <c r="A18" s="360"/>
      <c r="B18" s="364"/>
      <c r="C18" s="360" t="s">
        <v>114</v>
      </c>
      <c r="D18" s="360"/>
      <c r="E18" s="360"/>
    </row>
    <row r="19" spans="1:5" s="51" customFormat="1" x14ac:dyDescent="0.25">
      <c r="A19" s="360"/>
      <c r="B19" s="360"/>
      <c r="C19" s="360"/>
      <c r="D19" s="360"/>
      <c r="E19" s="360"/>
    </row>
    <row r="20" spans="1:5" x14ac:dyDescent="0.25">
      <c r="B20" s="356" t="s">
        <v>115</v>
      </c>
      <c r="C20" s="356"/>
      <c r="D20" s="356"/>
    </row>
    <row r="21" spans="1:5" s="51" customFormat="1" x14ac:dyDescent="0.25">
      <c r="A21" s="360"/>
      <c r="B21" s="364"/>
      <c r="C21" s="360" t="s">
        <v>116</v>
      </c>
      <c r="D21" s="360"/>
      <c r="E21" s="360"/>
    </row>
    <row r="22" spans="1:5" s="51" customFormat="1" x14ac:dyDescent="0.25">
      <c r="A22" s="360"/>
      <c r="B22" s="364"/>
      <c r="C22" s="360" t="s">
        <v>117</v>
      </c>
      <c r="D22" s="360"/>
      <c r="E22" s="360"/>
    </row>
    <row r="23" spans="1:5" s="51" customFormat="1" x14ac:dyDescent="0.25">
      <c r="A23" s="360"/>
      <c r="B23" s="364"/>
      <c r="C23" s="360" t="s">
        <v>118</v>
      </c>
      <c r="D23" s="360"/>
      <c r="E23" s="360"/>
    </row>
    <row r="24" spans="1:5" s="51" customFormat="1" x14ac:dyDescent="0.25">
      <c r="A24" s="360"/>
      <c r="B24" s="364"/>
      <c r="C24" s="360" t="s">
        <v>119</v>
      </c>
      <c r="D24" s="360"/>
      <c r="E24" s="360"/>
    </row>
    <row r="25" spans="1:5" s="51" customFormat="1" x14ac:dyDescent="0.25">
      <c r="A25" s="360"/>
      <c r="B25" s="364"/>
      <c r="C25" s="360" t="s">
        <v>120</v>
      </c>
      <c r="D25" s="360"/>
      <c r="E25" s="360"/>
    </row>
    <row r="26" spans="1:5" s="51" customFormat="1" x14ac:dyDescent="0.25">
      <c r="A26" s="360"/>
      <c r="B26" s="360"/>
      <c r="C26" s="360"/>
      <c r="D26" s="360"/>
      <c r="E26" s="360"/>
    </row>
    <row r="27" spans="1:5" x14ac:dyDescent="0.25">
      <c r="B27" s="356" t="s">
        <v>121</v>
      </c>
      <c r="C27" s="356"/>
      <c r="D27" s="356"/>
    </row>
    <row r="28" spans="1:5" s="51" customFormat="1" ht="17.55" customHeight="1" x14ac:dyDescent="0.25">
      <c r="A28" s="360"/>
      <c r="B28" s="364"/>
      <c r="C28" s="360" t="s">
        <v>122</v>
      </c>
      <c r="D28" s="360"/>
      <c r="E28" s="360"/>
    </row>
    <row r="29" spans="1:5" s="51" customFormat="1" x14ac:dyDescent="0.25">
      <c r="A29" s="360"/>
      <c r="B29" s="360"/>
      <c r="C29" s="360"/>
      <c r="D29" s="360"/>
      <c r="E29" s="360"/>
    </row>
    <row r="30" spans="1:5" x14ac:dyDescent="0.25">
      <c r="B30" s="356" t="s">
        <v>123</v>
      </c>
      <c r="C30" s="356"/>
      <c r="D30" s="356"/>
    </row>
    <row r="31" spans="1:5" s="51" customFormat="1" x14ac:dyDescent="0.25">
      <c r="A31" s="360"/>
      <c r="B31" s="364"/>
      <c r="C31" s="360" t="s">
        <v>124</v>
      </c>
      <c r="D31" s="360"/>
      <c r="E31" s="360"/>
    </row>
    <row r="32" spans="1:5" s="51" customFormat="1" x14ac:dyDescent="0.25">
      <c r="A32" s="360"/>
      <c r="B32" s="364"/>
      <c r="C32" s="360" t="s">
        <v>125</v>
      </c>
      <c r="D32" s="360"/>
      <c r="E32" s="360"/>
    </row>
    <row r="33" spans="1:5" s="51" customFormat="1" x14ac:dyDescent="0.25">
      <c r="A33" s="360"/>
      <c r="B33" s="364"/>
      <c r="C33" s="360" t="s">
        <v>126</v>
      </c>
      <c r="D33" s="360"/>
      <c r="E33" s="360"/>
    </row>
    <row r="34" spans="1:5" s="51" customFormat="1" x14ac:dyDescent="0.25">
      <c r="A34" s="360"/>
      <c r="B34" s="364"/>
      <c r="C34" s="360" t="s">
        <v>127</v>
      </c>
      <c r="D34" s="360"/>
      <c r="E34" s="360"/>
    </row>
    <row r="35" spans="1:5" s="51" customFormat="1" x14ac:dyDescent="0.25">
      <c r="A35" s="360"/>
      <c r="B35" s="364"/>
      <c r="C35" s="360" t="s">
        <v>128</v>
      </c>
      <c r="D35" s="360"/>
      <c r="E35" s="360"/>
    </row>
    <row r="36" spans="1:5" s="51" customFormat="1" x14ac:dyDescent="0.25">
      <c r="A36" s="360"/>
      <c r="B36" s="364"/>
      <c r="C36" s="360" t="s">
        <v>129</v>
      </c>
      <c r="D36" s="360"/>
      <c r="E36" s="360"/>
    </row>
    <row r="37" spans="1:5" s="51" customFormat="1" x14ac:dyDescent="0.25">
      <c r="A37" s="360"/>
      <c r="B37" s="360"/>
      <c r="C37" s="360"/>
      <c r="D37" s="360"/>
      <c r="E37" s="360"/>
    </row>
    <row r="38" spans="1:5" s="51" customFormat="1" x14ac:dyDescent="0.25">
      <c r="A38" s="360"/>
      <c r="B38" s="360"/>
      <c r="C38" s="360"/>
      <c r="D38" s="360"/>
      <c r="E38" s="360"/>
    </row>
    <row r="39" spans="1:5" s="51" customFormat="1" x14ac:dyDescent="0.25">
      <c r="A39" s="360"/>
      <c r="B39" s="360"/>
      <c r="C39" s="360"/>
      <c r="D39" s="360"/>
      <c r="E39" s="360"/>
    </row>
    <row r="40" spans="1:5" s="51" customFormat="1" x14ac:dyDescent="0.25">
      <c r="A40" s="360"/>
      <c r="B40" s="360"/>
      <c r="C40" s="360"/>
      <c r="D40" s="360"/>
      <c r="E40" s="360"/>
    </row>
    <row r="41" spans="1:5" x14ac:dyDescent="0.25">
      <c r="B41" s="356" t="s">
        <v>130</v>
      </c>
      <c r="C41" s="356"/>
      <c r="D41" s="356"/>
    </row>
    <row r="42" spans="1:5" s="51" customFormat="1" x14ac:dyDescent="0.25">
      <c r="A42" s="360"/>
      <c r="B42" s="365"/>
      <c r="C42" s="360" t="s">
        <v>131</v>
      </c>
      <c r="D42" s="360"/>
      <c r="E42" s="360"/>
    </row>
    <row r="43" spans="1:5" s="51" customFormat="1" x14ac:dyDescent="0.25">
      <c r="A43" s="360"/>
      <c r="B43" s="365"/>
      <c r="C43" s="360" t="s">
        <v>132</v>
      </c>
      <c r="D43" s="360"/>
      <c r="E43" s="360"/>
    </row>
    <row r="44" spans="1:5" s="51" customFormat="1" x14ac:dyDescent="0.25">
      <c r="A44" s="360"/>
      <c r="B44" s="365"/>
      <c r="C44" s="360" t="s">
        <v>133</v>
      </c>
      <c r="D44" s="360"/>
      <c r="E44" s="360"/>
    </row>
    <row r="45" spans="1:5" s="51" customFormat="1" x14ac:dyDescent="0.25">
      <c r="A45" s="360"/>
      <c r="B45" s="365"/>
      <c r="C45" s="360" t="s">
        <v>134</v>
      </c>
      <c r="D45" s="360"/>
      <c r="E45" s="360"/>
    </row>
    <row r="46" spans="1:5" s="51" customFormat="1" x14ac:dyDescent="0.25">
      <c r="A46" s="360"/>
      <c r="B46" s="365"/>
      <c r="C46" s="360" t="s">
        <v>135</v>
      </c>
      <c r="D46" s="360"/>
      <c r="E46" s="360"/>
    </row>
    <row r="47" spans="1:5" s="51" customFormat="1" x14ac:dyDescent="0.25">
      <c r="A47" s="360"/>
      <c r="B47" s="365"/>
      <c r="C47" s="360" t="s">
        <v>136</v>
      </c>
      <c r="D47" s="360"/>
      <c r="E47" s="360"/>
    </row>
    <row r="48" spans="1:5" s="51" customFormat="1" x14ac:dyDescent="0.25">
      <c r="A48" s="360"/>
      <c r="B48" s="365"/>
      <c r="C48" s="360" t="s">
        <v>137</v>
      </c>
      <c r="D48" s="360"/>
      <c r="E48" s="360"/>
    </row>
    <row r="49" spans="1:5" s="51" customFormat="1" x14ac:dyDescent="0.25">
      <c r="A49" s="360"/>
      <c r="B49" s="365"/>
      <c r="C49" s="360" t="s">
        <v>138</v>
      </c>
      <c r="D49" s="360"/>
      <c r="E49" s="360"/>
    </row>
    <row r="50" spans="1:5" s="51" customFormat="1" x14ac:dyDescent="0.25">
      <c r="A50" s="360"/>
      <c r="B50" s="365"/>
      <c r="C50" s="360" t="s">
        <v>139</v>
      </c>
      <c r="D50" s="360"/>
      <c r="E50" s="360"/>
    </row>
    <row r="51" spans="1:5" s="51" customFormat="1" x14ac:dyDescent="0.25">
      <c r="A51" s="360"/>
      <c r="B51" s="365"/>
      <c r="C51" s="360" t="s">
        <v>140</v>
      </c>
      <c r="D51" s="360"/>
      <c r="E51" s="360"/>
    </row>
    <row r="52" spans="1:5" s="51" customFormat="1" x14ac:dyDescent="0.25">
      <c r="A52" s="360"/>
      <c r="B52" s="365"/>
      <c r="C52" s="360" t="s">
        <v>141</v>
      </c>
      <c r="D52" s="360"/>
      <c r="E52" s="360"/>
    </row>
    <row r="53" spans="1:5" s="51" customFormat="1" x14ac:dyDescent="0.25">
      <c r="A53" s="360"/>
      <c r="B53" s="365"/>
      <c r="C53" s="360" t="s">
        <v>142</v>
      </c>
      <c r="D53" s="360"/>
      <c r="E53" s="360"/>
    </row>
    <row r="54" spans="1:5" s="51" customFormat="1" x14ac:dyDescent="0.25">
      <c r="A54" s="360"/>
      <c r="B54" s="365"/>
      <c r="C54" s="360" t="s">
        <v>143</v>
      </c>
      <c r="D54" s="360"/>
      <c r="E54" s="360"/>
    </row>
    <row r="55" spans="1:5" s="51" customFormat="1" x14ac:dyDescent="0.25">
      <c r="A55" s="360"/>
      <c r="B55" s="365"/>
      <c r="C55" s="360" t="s">
        <v>144</v>
      </c>
      <c r="D55" s="360"/>
      <c r="E55" s="360"/>
    </row>
    <row r="56" spans="1:5" s="51" customFormat="1" x14ac:dyDescent="0.25">
      <c r="A56" s="360"/>
      <c r="B56" s="365"/>
      <c r="C56" s="360" t="s">
        <v>145</v>
      </c>
      <c r="D56" s="360"/>
      <c r="E56" s="360"/>
    </row>
    <row r="57" spans="1:5" s="51" customFormat="1" x14ac:dyDescent="0.25">
      <c r="A57" s="360"/>
      <c r="B57" s="360"/>
      <c r="C57" s="360"/>
      <c r="D57" s="360"/>
      <c r="E57" s="360"/>
    </row>
    <row r="58" spans="1:5" x14ac:dyDescent="0.25">
      <c r="B58" s="357" t="s">
        <v>146</v>
      </c>
      <c r="C58" s="357"/>
      <c r="D58" s="357"/>
    </row>
    <row r="59" spans="1:5" s="51" customFormat="1" x14ac:dyDescent="0.25">
      <c r="A59" s="360"/>
      <c r="B59" s="365"/>
      <c r="C59" s="360" t="s">
        <v>147</v>
      </c>
      <c r="D59" s="360"/>
      <c r="E59" s="360"/>
    </row>
    <row r="60" spans="1:5" s="51" customFormat="1" x14ac:dyDescent="0.25">
      <c r="A60" s="360"/>
      <c r="B60" s="365"/>
      <c r="C60" s="360" t="s">
        <v>148</v>
      </c>
      <c r="D60" s="360"/>
      <c r="E60" s="360"/>
    </row>
    <row r="61" spans="1:5" s="51" customFormat="1" x14ac:dyDescent="0.25">
      <c r="A61" s="360"/>
      <c r="B61" s="365"/>
      <c r="C61" s="360" t="s">
        <v>149</v>
      </c>
      <c r="D61" s="360"/>
      <c r="E61" s="360"/>
    </row>
    <row r="62" spans="1:5" s="51" customFormat="1" x14ac:dyDescent="0.25">
      <c r="A62" s="360"/>
      <c r="B62" s="365"/>
      <c r="C62" s="360" t="s">
        <v>150</v>
      </c>
      <c r="D62" s="360"/>
      <c r="E62" s="360"/>
    </row>
    <row r="63" spans="1:5" s="51" customFormat="1" x14ac:dyDescent="0.25">
      <c r="A63" s="360"/>
      <c r="B63" s="365"/>
      <c r="C63" s="360" t="s">
        <v>151</v>
      </c>
      <c r="D63" s="360"/>
      <c r="E63" s="360"/>
    </row>
    <row r="64" spans="1:5" s="51" customFormat="1" x14ac:dyDescent="0.25">
      <c r="A64" s="360"/>
      <c r="B64" s="365"/>
      <c r="C64" s="360" t="s">
        <v>139</v>
      </c>
      <c r="D64" s="360"/>
      <c r="E64" s="360"/>
    </row>
    <row r="65" spans="1:5" s="51" customFormat="1" x14ac:dyDescent="0.25">
      <c r="A65" s="360"/>
      <c r="B65" s="365"/>
      <c r="C65" s="360" t="s">
        <v>140</v>
      </c>
      <c r="D65" s="360"/>
      <c r="E65" s="360"/>
    </row>
    <row r="66" spans="1:5" s="51" customFormat="1" x14ac:dyDescent="0.25">
      <c r="A66" s="360"/>
      <c r="B66" s="360"/>
      <c r="C66" s="360"/>
      <c r="D66" s="360"/>
      <c r="E66" s="360"/>
    </row>
    <row r="67" spans="1:5" s="51" customFormat="1" x14ac:dyDescent="0.25">
      <c r="A67" s="360"/>
      <c r="B67" s="360"/>
      <c r="C67" s="360"/>
      <c r="D67" s="360"/>
      <c r="E67" s="360"/>
    </row>
  </sheetData>
  <mergeCells count="8">
    <mergeCell ref="B9:C9"/>
    <mergeCell ref="B10:C10"/>
    <mergeCell ref="B1:D1"/>
    <mergeCell ref="B3:C3"/>
    <mergeCell ref="B5:C5"/>
    <mergeCell ref="B6:C6"/>
    <mergeCell ref="B7:C7"/>
    <mergeCell ref="B8:C8"/>
  </mergeCells>
  <dataValidations count="3">
    <dataValidation allowBlank="1" showInputMessage="1" showErrorMessage="1" prompt="Enter date from where the shift pattern will start" sqref="D3" xr:uid="{10ED6843-A303-4E47-AD4A-3821D5D03CED}"/>
    <dataValidation allowBlank="1" showInputMessage="1" showErrorMessage="1" prompt="In this column, enter time schedule for each shift" sqref="D5" xr:uid="{F52CE2CE-1008-4BD5-948E-051F03D80A6E}"/>
    <dataValidation allowBlank="1" showInputMessage="1" showErrorMessage="1" prompt="This tab defines the shift schedule details" sqref="A1" xr:uid="{D0525F21-BAB3-44E8-81C6-543D796146A9}"/>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D56E-2CBD-479F-A28E-6109287770FE}">
  <dimension ref="A1:E67"/>
  <sheetViews>
    <sheetView tabSelected="1" workbookViewId="0">
      <selection activeCell="C26" sqref="C26:D26"/>
    </sheetView>
  </sheetViews>
  <sheetFormatPr defaultRowHeight="13.2" zeroHeight="1" x14ac:dyDescent="0.25"/>
  <cols>
    <col min="1" max="1" width="8.77734375" style="51" customWidth="1"/>
    <col min="5" max="5" width="8.77734375" style="51" customWidth="1"/>
  </cols>
  <sheetData>
    <row r="1" s="51" customFormat="1" x14ac:dyDescent="0.25"/>
    <row r="2" s="51" customFormat="1" x14ac:dyDescent="0.25"/>
    <row r="3" s="51" customFormat="1" x14ac:dyDescent="0.25"/>
    <row r="4" s="51" customFormat="1" x14ac:dyDescent="0.25"/>
    <row r="5" x14ac:dyDescent="0.25"/>
    <row r="6" x14ac:dyDescent="0.25"/>
    <row r="7" x14ac:dyDescent="0.25"/>
    <row r="8" x14ac:dyDescent="0.25"/>
    <row r="9" x14ac:dyDescent="0.25"/>
    <row r="10" x14ac:dyDescent="0.25"/>
    <row r="11" s="51" customFormat="1" x14ac:dyDescent="0.25"/>
    <row r="12" x14ac:dyDescent="0.25"/>
    <row r="13" s="51" customFormat="1" x14ac:dyDescent="0.25"/>
    <row r="14" s="51" customFormat="1" x14ac:dyDescent="0.25"/>
    <row r="15" s="51" customFormat="1" x14ac:dyDescent="0.25"/>
    <row r="16" s="51" customFormat="1" x14ac:dyDescent="0.25"/>
    <row r="17" s="51" customFormat="1" x14ac:dyDescent="0.25"/>
    <row r="18" s="51" customFormat="1" x14ac:dyDescent="0.25"/>
    <row r="19" s="51" customFormat="1" x14ac:dyDescent="0.25"/>
    <row r="20" x14ac:dyDescent="0.25"/>
    <row r="21" s="51" customFormat="1" x14ac:dyDescent="0.25"/>
    <row r="22" s="51" customFormat="1" x14ac:dyDescent="0.25"/>
    <row r="23" s="51" customFormat="1" x14ac:dyDescent="0.25"/>
    <row r="24" s="51" customFormat="1" x14ac:dyDescent="0.25"/>
    <row r="25" s="51" customFormat="1" x14ac:dyDescent="0.25"/>
    <row r="26" s="51" customFormat="1" x14ac:dyDescent="0.25"/>
    <row r="27" x14ac:dyDescent="0.25"/>
    <row r="28" s="51" customFormat="1" ht="17.55" customHeight="1" x14ac:dyDescent="0.25"/>
    <row r="29" s="51" customFormat="1" x14ac:dyDescent="0.25"/>
    <row r="30" x14ac:dyDescent="0.25"/>
    <row r="31" s="51" customFormat="1" x14ac:dyDescent="0.25"/>
    <row r="32" s="51" customFormat="1" x14ac:dyDescent="0.25"/>
    <row r="33" spans="2:2" s="51" customFormat="1" x14ac:dyDescent="0.25"/>
    <row r="34" spans="2:2" s="51" customFormat="1" x14ac:dyDescent="0.25"/>
    <row r="35" spans="2:2" s="51" customFormat="1" x14ac:dyDescent="0.25"/>
    <row r="36" spans="2:2" s="51" customFormat="1" x14ac:dyDescent="0.25"/>
    <row r="37" spans="2:2" s="51" customFormat="1" x14ac:dyDescent="0.25"/>
    <row r="38" spans="2:2" s="51" customFormat="1" x14ac:dyDescent="0.25"/>
    <row r="39" spans="2:2" s="51" customFormat="1" x14ac:dyDescent="0.25"/>
    <row r="40" spans="2:2" s="51" customFormat="1" x14ac:dyDescent="0.25"/>
    <row r="41" spans="2:2" x14ac:dyDescent="0.25"/>
    <row r="42" spans="2:2" s="51" customFormat="1" x14ac:dyDescent="0.25">
      <c r="B42" s="45"/>
    </row>
    <row r="43" spans="2:2" s="51" customFormat="1" x14ac:dyDescent="0.25">
      <c r="B43" s="45"/>
    </row>
    <row r="44" spans="2:2" s="51" customFormat="1" x14ac:dyDescent="0.25">
      <c r="B44" s="45"/>
    </row>
    <row r="45" spans="2:2" s="51" customFormat="1" x14ac:dyDescent="0.25">
      <c r="B45" s="45"/>
    </row>
    <row r="46" spans="2:2" s="51" customFormat="1" x14ac:dyDescent="0.25">
      <c r="B46" s="45"/>
    </row>
    <row r="47" spans="2:2" s="51" customFormat="1" x14ac:dyDescent="0.25">
      <c r="B47" s="45"/>
    </row>
    <row r="48" spans="2:2" s="51" customFormat="1" x14ac:dyDescent="0.25">
      <c r="B48" s="45"/>
    </row>
    <row r="49" spans="2:2" s="51" customFormat="1" x14ac:dyDescent="0.25">
      <c r="B49" s="45"/>
    </row>
    <row r="50" spans="2:2" s="51" customFormat="1" x14ac:dyDescent="0.25">
      <c r="B50" s="45"/>
    </row>
    <row r="51" spans="2:2" s="51" customFormat="1" x14ac:dyDescent="0.25">
      <c r="B51" s="45"/>
    </row>
    <row r="52" spans="2:2" s="51" customFormat="1" x14ac:dyDescent="0.25">
      <c r="B52" s="45"/>
    </row>
    <row r="53" spans="2:2" s="51" customFormat="1" x14ac:dyDescent="0.25">
      <c r="B53" s="45"/>
    </row>
    <row r="54" spans="2:2" s="51" customFormat="1" x14ac:dyDescent="0.25">
      <c r="B54" s="45"/>
    </row>
    <row r="55" spans="2:2" s="51" customFormat="1" x14ac:dyDescent="0.25">
      <c r="B55" s="45"/>
    </row>
    <row r="56" spans="2:2" s="51" customFormat="1" x14ac:dyDescent="0.25">
      <c r="B56" s="45"/>
    </row>
    <row r="57" spans="2:2" s="51" customFormat="1" x14ac:dyDescent="0.25"/>
    <row r="58" spans="2:2" x14ac:dyDescent="0.25"/>
    <row r="59" spans="2:2" s="51" customFormat="1" x14ac:dyDescent="0.25">
      <c r="B59" s="45"/>
    </row>
    <row r="60" spans="2:2" s="51" customFormat="1" x14ac:dyDescent="0.25">
      <c r="B60" s="45"/>
    </row>
    <row r="61" spans="2:2" s="51" customFormat="1" x14ac:dyDescent="0.25">
      <c r="B61" s="45"/>
    </row>
    <row r="62" spans="2:2" s="51" customFormat="1" x14ac:dyDescent="0.25">
      <c r="B62" s="45"/>
    </row>
    <row r="63" spans="2:2" s="51" customFormat="1" x14ac:dyDescent="0.25">
      <c r="B63" s="45"/>
    </row>
    <row r="64" spans="2:2" s="51" customFormat="1" x14ac:dyDescent="0.25">
      <c r="B64" s="45"/>
    </row>
    <row r="65" spans="2:2" s="51" customFormat="1" x14ac:dyDescent="0.25">
      <c r="B65" s="45"/>
    </row>
    <row r="66" spans="2:2" s="51" customFormat="1" x14ac:dyDescent="0.25"/>
    <row r="67" spans="2:2" s="51" customFormat="1"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9EE9-64FA-4807-B71E-5FCE97BF4C60}">
  <sheetPr>
    <pageSetUpPr fitToPage="1"/>
  </sheetPr>
  <dimension ref="A1:AR123"/>
  <sheetViews>
    <sheetView defaultGridColor="0" topLeftCell="A34" colorId="55" zoomScaleNormal="100" zoomScalePageLayoutView="50" workbookViewId="0">
      <selection activeCell="C37" sqref="C37:C42"/>
    </sheetView>
  </sheetViews>
  <sheetFormatPr defaultColWidth="9.21875" defaultRowHeight="13.2" outlineLevelRow="2" x14ac:dyDescent="0.25"/>
  <cols>
    <col min="1" max="1" width="20.21875" style="1" customWidth="1"/>
    <col min="2" max="2" width="7" style="1" customWidth="1"/>
    <col min="3" max="3" width="6.77734375" style="1" customWidth="1"/>
    <col min="4" max="6" width="5.5546875" style="1" customWidth="1"/>
    <col min="7" max="10" width="16.77734375" style="1" customWidth="1"/>
    <col min="11" max="12" width="16.77734375" style="2" customWidth="1"/>
    <col min="13" max="13" width="5.5546875" style="2" customWidth="1"/>
    <col min="14" max="14" width="11" style="2" customWidth="1"/>
    <col min="15" max="15" width="11.21875" style="2" customWidth="1"/>
    <col min="16" max="16" width="8.21875" style="2" customWidth="1"/>
    <col min="17" max="17" width="11.44140625" style="2" customWidth="1"/>
    <col min="18" max="18" width="0" style="105" hidden="1" customWidth="1"/>
    <col min="19" max="19" width="20.5546875" style="105" hidden="1" customWidth="1"/>
    <col min="20" max="21" width="7" style="105" hidden="1" customWidth="1"/>
    <col min="22" max="24" width="7" style="1" hidden="1" customWidth="1"/>
    <col min="25" max="30" width="16.77734375" style="1" hidden="1" customWidth="1"/>
    <col min="31" max="31" width="9.21875" style="1" hidden="1" customWidth="1"/>
    <col min="32" max="34" width="10.77734375" style="1" hidden="1" customWidth="1"/>
    <col min="35" max="16384" width="9.21875" style="1"/>
  </cols>
  <sheetData>
    <row r="1" spans="1:44" ht="3.75" customHeight="1" x14ac:dyDescent="0.25">
      <c r="A1" s="31"/>
      <c r="B1" s="31"/>
      <c r="C1" s="31"/>
      <c r="D1" s="31"/>
      <c r="E1" s="31"/>
      <c r="F1" s="31"/>
      <c r="G1" s="31"/>
      <c r="H1" s="31"/>
      <c r="I1" s="31"/>
      <c r="J1" s="31"/>
      <c r="K1" s="374"/>
      <c r="L1" s="374"/>
      <c r="M1" s="374"/>
      <c r="N1" s="374"/>
      <c r="O1" s="374"/>
      <c r="P1" s="374"/>
      <c r="Q1" s="374"/>
      <c r="AI1" s="105"/>
      <c r="AJ1" s="105"/>
      <c r="AK1" s="105"/>
      <c r="AL1" s="105"/>
      <c r="AM1" s="105"/>
      <c r="AN1" s="105"/>
      <c r="AO1" s="105"/>
      <c r="AP1" s="105"/>
      <c r="AQ1" s="105"/>
      <c r="AR1" s="105"/>
    </row>
    <row r="2" spans="1:44" ht="13.8" x14ac:dyDescent="0.25">
      <c r="A2" s="122" t="s">
        <v>0</v>
      </c>
      <c r="B2" s="101"/>
      <c r="C2" s="101"/>
      <c r="D2" s="101"/>
      <c r="E2" s="101"/>
      <c r="F2" s="101"/>
      <c r="G2" s="101"/>
      <c r="H2" s="101"/>
      <c r="I2" s="101"/>
      <c r="J2" s="101"/>
      <c r="K2" s="375"/>
      <c r="L2" s="380"/>
      <c r="M2" s="323"/>
      <c r="N2" s="292"/>
      <c r="O2" s="380"/>
      <c r="P2" s="375"/>
      <c r="Q2" s="375"/>
      <c r="S2" s="122" t="s">
        <v>1</v>
      </c>
      <c r="T2" s="101"/>
      <c r="U2" s="101"/>
      <c r="V2" s="101"/>
      <c r="W2" s="101"/>
      <c r="X2" s="101"/>
      <c r="Y2" s="101"/>
      <c r="Z2" s="101"/>
      <c r="AA2" s="101"/>
      <c r="AB2" s="101"/>
      <c r="AC2" s="375"/>
      <c r="AD2" s="375"/>
      <c r="AE2" s="147"/>
      <c r="AF2" s="375"/>
      <c r="AG2" s="375"/>
      <c r="AH2" s="375"/>
      <c r="AI2" s="105"/>
      <c r="AJ2" s="105"/>
      <c r="AK2" s="105"/>
      <c r="AL2" s="105"/>
      <c r="AM2" s="105"/>
      <c r="AN2" s="105"/>
      <c r="AO2" s="105"/>
      <c r="AP2" s="105"/>
      <c r="AQ2" s="105"/>
      <c r="AR2" s="105"/>
    </row>
    <row r="3" spans="1:44" ht="21.75" customHeight="1" x14ac:dyDescent="0.25">
      <c r="A3" s="31"/>
      <c r="B3" s="31"/>
      <c r="C3" s="31"/>
      <c r="D3" s="31"/>
      <c r="E3" s="31"/>
      <c r="F3" s="31"/>
      <c r="G3" s="114" t="s">
        <v>2</v>
      </c>
      <c r="H3" s="114" t="s">
        <v>198</v>
      </c>
      <c r="I3" s="115" t="s">
        <v>4</v>
      </c>
      <c r="J3" s="597" t="e">
        <f>+'PI Budget'!F4:R5</f>
        <v>#VALUE!</v>
      </c>
      <c r="K3" s="597"/>
      <c r="L3" s="597"/>
      <c r="M3" s="163"/>
      <c r="N3" s="163"/>
      <c r="O3" s="170"/>
      <c r="P3" s="170"/>
      <c r="Q3" s="170"/>
      <c r="S3" s="31"/>
      <c r="T3" s="31"/>
      <c r="U3" s="31"/>
      <c r="V3" s="31"/>
      <c r="W3" s="31"/>
      <c r="X3" s="31"/>
      <c r="Y3" s="114" t="s">
        <v>3</v>
      </c>
      <c r="Z3" s="114" t="s">
        <v>5</v>
      </c>
      <c r="AA3" s="115" t="s">
        <v>4</v>
      </c>
      <c r="AB3" s="599"/>
      <c r="AC3" s="599"/>
      <c r="AD3" s="599"/>
      <c r="AE3" s="128"/>
      <c r="AF3" s="170"/>
      <c r="AG3" s="170"/>
      <c r="AH3" s="170"/>
      <c r="AI3" s="105"/>
      <c r="AJ3" s="105"/>
      <c r="AK3" s="105"/>
      <c r="AL3" s="105"/>
      <c r="AM3" s="105"/>
      <c r="AN3" s="105"/>
      <c r="AO3" s="105"/>
      <c r="AP3" s="105"/>
      <c r="AQ3" s="105"/>
      <c r="AR3" s="105"/>
    </row>
    <row r="4" spans="1:44" ht="13.8" x14ac:dyDescent="0.25">
      <c r="A4" s="11" t="s">
        <v>6</v>
      </c>
      <c r="B4" s="601">
        <f>+'PI Budget'!B5:E5</f>
        <v>0</v>
      </c>
      <c r="C4" s="601"/>
      <c r="D4" s="601"/>
      <c r="E4" s="601"/>
      <c r="F4" s="182"/>
      <c r="G4" s="333" t="e">
        <f>+'PI Budget'!#REF!</f>
        <v>#REF!</v>
      </c>
      <c r="H4" s="334" t="e">
        <f>+'PI Budget'!#REF!</f>
        <v>#REF!</v>
      </c>
      <c r="I4" s="115"/>
      <c r="J4" s="598"/>
      <c r="K4" s="598"/>
      <c r="L4" s="598"/>
      <c r="M4" s="163"/>
      <c r="N4" s="163"/>
      <c r="O4" s="170"/>
      <c r="P4" s="170"/>
      <c r="Q4" s="170"/>
      <c r="S4" s="11" t="s">
        <v>6</v>
      </c>
      <c r="T4" s="601"/>
      <c r="U4" s="601"/>
      <c r="V4" s="601"/>
      <c r="W4" s="601"/>
      <c r="X4" s="182"/>
      <c r="Y4" s="172"/>
      <c r="Z4" s="173"/>
      <c r="AA4" s="115"/>
      <c r="AB4" s="600"/>
      <c r="AC4" s="600"/>
      <c r="AD4" s="600"/>
      <c r="AE4" s="128"/>
      <c r="AF4" s="170"/>
      <c r="AG4" s="170"/>
      <c r="AH4" s="170"/>
      <c r="AI4" s="105"/>
      <c r="AJ4" s="105"/>
      <c r="AK4" s="105"/>
      <c r="AL4" s="105"/>
      <c r="AM4" s="105"/>
      <c r="AN4" s="105"/>
      <c r="AO4" s="105"/>
      <c r="AP4" s="105"/>
      <c r="AQ4" s="105"/>
      <c r="AR4" s="105"/>
    </row>
    <row r="5" spans="1:44" ht="13.8" x14ac:dyDescent="0.25">
      <c r="A5" s="11" t="s">
        <v>7</v>
      </c>
      <c r="B5" s="623">
        <f>+'PI Budget'!B6:E6</f>
        <v>0</v>
      </c>
      <c r="C5" s="623"/>
      <c r="D5" s="623"/>
      <c r="E5" s="623"/>
      <c r="F5" s="182"/>
      <c r="G5" s="335" t="e">
        <f>+'PI Budget'!#REF!</f>
        <v>#REF!</v>
      </c>
      <c r="H5" s="334" t="e">
        <f>+'PI Budget'!#REF!</f>
        <v>#REF!</v>
      </c>
      <c r="I5" s="115" t="s">
        <v>8</v>
      </c>
      <c r="J5" s="624">
        <f>+'PI Budget'!F6:R6</f>
        <v>0</v>
      </c>
      <c r="K5" s="624"/>
      <c r="L5" s="624"/>
      <c r="M5" s="163"/>
      <c r="N5" s="163"/>
      <c r="O5" s="171"/>
      <c r="P5" s="171"/>
      <c r="Q5" s="171"/>
      <c r="S5" s="11" t="s">
        <v>7</v>
      </c>
      <c r="T5" s="603"/>
      <c r="U5" s="603"/>
      <c r="V5" s="603"/>
      <c r="W5" s="603"/>
      <c r="X5" s="182"/>
      <c r="Y5" s="172"/>
      <c r="Z5" s="173"/>
      <c r="AA5" s="115" t="s">
        <v>8</v>
      </c>
      <c r="AB5" s="602"/>
      <c r="AC5" s="602"/>
      <c r="AD5" s="602"/>
      <c r="AE5" s="128"/>
      <c r="AF5" s="171"/>
      <c r="AG5" s="171"/>
      <c r="AH5" s="171"/>
      <c r="AI5" s="105"/>
      <c r="AJ5" s="105"/>
      <c r="AK5" s="105"/>
      <c r="AL5" s="105"/>
      <c r="AM5" s="105"/>
      <c r="AN5" s="105"/>
      <c r="AO5" s="105"/>
      <c r="AP5" s="105"/>
      <c r="AQ5" s="105"/>
      <c r="AR5" s="105"/>
    </row>
    <row r="6" spans="1:44" ht="13.8" x14ac:dyDescent="0.25">
      <c r="A6" s="11" t="s">
        <v>9</v>
      </c>
      <c r="B6" s="601">
        <f>+'PI Budget'!B7:E7</f>
        <v>0</v>
      </c>
      <c r="C6" s="601"/>
      <c r="D6" s="601"/>
      <c r="E6" s="601"/>
      <c r="F6" s="182"/>
      <c r="G6" s="333" t="e">
        <f>+'PI Budget'!#REF!</f>
        <v>#REF!</v>
      </c>
      <c r="H6" s="334" t="e">
        <f>+'PI Budget'!#REF!</f>
        <v>#REF!</v>
      </c>
      <c r="I6" s="115" t="s">
        <v>10</v>
      </c>
      <c r="J6" s="331" t="e">
        <f>+'PI Budget'!#REF!</f>
        <v>#REF!</v>
      </c>
      <c r="K6" s="169" t="s">
        <v>11</v>
      </c>
      <c r="L6" s="331">
        <f>+'PI Budget'!R7</f>
        <v>0</v>
      </c>
      <c r="M6" s="163"/>
      <c r="N6" s="163"/>
      <c r="O6" s="171"/>
      <c r="P6" s="171"/>
      <c r="Q6" s="171"/>
      <c r="S6" s="11"/>
      <c r="T6" s="280"/>
      <c r="U6" s="280"/>
      <c r="V6" s="280"/>
      <c r="W6" s="280"/>
      <c r="X6" s="182"/>
      <c r="Y6" s="172"/>
      <c r="Z6" s="173"/>
      <c r="AA6" s="115"/>
      <c r="AB6" s="376"/>
      <c r="AC6" s="125"/>
      <c r="AD6" s="376"/>
      <c r="AE6" s="128"/>
      <c r="AF6" s="171"/>
      <c r="AG6" s="171"/>
      <c r="AH6" s="171"/>
      <c r="AI6" s="105"/>
      <c r="AJ6" s="105"/>
      <c r="AK6" s="105"/>
      <c r="AL6" s="105"/>
      <c r="AM6" s="105"/>
      <c r="AN6" s="105"/>
      <c r="AO6" s="105"/>
      <c r="AP6" s="105"/>
      <c r="AQ6" s="105"/>
      <c r="AR6" s="105"/>
    </row>
    <row r="7" spans="1:44" ht="13.8" x14ac:dyDescent="0.25">
      <c r="A7" s="11" t="s">
        <v>12</v>
      </c>
      <c r="B7" s="601">
        <f>+'PI Budget'!B8:E8</f>
        <v>0</v>
      </c>
      <c r="C7" s="601"/>
      <c r="D7" s="601"/>
      <c r="E7" s="601"/>
      <c r="F7" s="182"/>
      <c r="G7" s="333" t="e">
        <f>+'PI Budget'!#REF!</f>
        <v>#REF!</v>
      </c>
      <c r="H7" s="334" t="e">
        <f>+'PI Budget'!#REF!</f>
        <v>#REF!</v>
      </c>
      <c r="I7" s="115"/>
      <c r="J7" s="125"/>
      <c r="K7" s="125"/>
      <c r="L7" s="125"/>
      <c r="M7" s="163"/>
      <c r="N7" s="163"/>
      <c r="O7" s="171"/>
      <c r="P7" s="171"/>
      <c r="Q7" s="171"/>
      <c r="S7" s="11"/>
      <c r="T7" s="280"/>
      <c r="U7" s="280"/>
      <c r="V7" s="280"/>
      <c r="W7" s="280"/>
      <c r="X7" s="182"/>
      <c r="Y7" s="172"/>
      <c r="Z7" s="173"/>
      <c r="AA7" s="115"/>
      <c r="AB7" s="376"/>
      <c r="AC7" s="125"/>
      <c r="AD7" s="376"/>
      <c r="AE7" s="128"/>
      <c r="AF7" s="171"/>
      <c r="AG7" s="171"/>
      <c r="AH7" s="171"/>
      <c r="AI7" s="105"/>
      <c r="AJ7" s="105"/>
      <c r="AK7" s="105"/>
      <c r="AL7" s="105"/>
      <c r="AM7" s="105"/>
      <c r="AN7" s="105"/>
      <c r="AO7" s="105"/>
      <c r="AP7" s="105"/>
      <c r="AQ7" s="105"/>
      <c r="AR7" s="105"/>
    </row>
    <row r="8" spans="1:44" ht="13.8" x14ac:dyDescent="0.25">
      <c r="A8" s="11" t="s">
        <v>13</v>
      </c>
      <c r="B8" s="601">
        <f>+'PI Budget'!B9:E9</f>
        <v>0</v>
      </c>
      <c r="C8" s="601"/>
      <c r="D8" s="601"/>
      <c r="E8" s="601"/>
      <c r="F8" s="182"/>
      <c r="G8" s="333" t="e">
        <f>+'PI Budget'!#REF!</f>
        <v>#REF!</v>
      </c>
      <c r="H8" s="334" t="e">
        <f>+'PI Budget'!#REF!</f>
        <v>#REF!</v>
      </c>
      <c r="I8" s="115" t="s">
        <v>14</v>
      </c>
      <c r="J8" s="340" t="e">
        <f>+'PI Budget'!#REF!</f>
        <v>#REF!</v>
      </c>
      <c r="K8" s="337" t="s">
        <v>15</v>
      </c>
      <c r="L8" s="341">
        <f>+'PI Budget'!R9</f>
        <v>0</v>
      </c>
      <c r="M8" s="163"/>
      <c r="N8" s="163"/>
      <c r="O8" s="171"/>
      <c r="P8" s="171"/>
      <c r="Q8" s="171"/>
      <c r="S8" s="11"/>
      <c r="T8" s="280"/>
      <c r="U8" s="280"/>
      <c r="V8" s="280"/>
      <c r="W8" s="280"/>
      <c r="X8" s="182"/>
      <c r="Y8" s="172"/>
      <c r="Z8" s="173"/>
      <c r="AA8" s="115"/>
      <c r="AB8" s="376"/>
      <c r="AC8" s="125"/>
      <c r="AD8" s="376"/>
      <c r="AE8" s="128"/>
      <c r="AF8" s="171"/>
      <c r="AG8" s="171"/>
      <c r="AH8" s="171"/>
      <c r="AI8" s="105"/>
      <c r="AJ8" s="105"/>
      <c r="AK8" s="105"/>
      <c r="AL8" s="105"/>
      <c r="AM8" s="105"/>
      <c r="AN8" s="105"/>
      <c r="AO8" s="105"/>
      <c r="AP8" s="105"/>
      <c r="AQ8" s="105"/>
      <c r="AR8" s="105"/>
    </row>
    <row r="9" spans="1:44" ht="14.25" customHeight="1" x14ac:dyDescent="0.25">
      <c r="A9" s="11" t="s">
        <v>16</v>
      </c>
      <c r="B9" s="601">
        <f>+'PI Budget'!B10:E10</f>
        <v>0</v>
      </c>
      <c r="C9" s="601"/>
      <c r="D9" s="601"/>
      <c r="E9" s="601"/>
      <c r="F9" s="182"/>
      <c r="G9" s="333" t="e">
        <f>+'PI Budget'!#REF!</f>
        <v>#REF!</v>
      </c>
      <c r="H9" s="334" t="e">
        <f>+'PI Budget'!#REF!</f>
        <v>#REF!</v>
      </c>
      <c r="I9" s="115" t="s">
        <v>17</v>
      </c>
      <c r="J9" s="341" t="e">
        <f>+'PI Budget'!#REF!</f>
        <v>#REF!</v>
      </c>
      <c r="K9" s="168"/>
      <c r="L9" s="338"/>
      <c r="M9" s="163"/>
      <c r="N9" s="163"/>
      <c r="O9" s="169"/>
      <c r="P9" s="169"/>
      <c r="Q9" s="169"/>
      <c r="S9" s="11" t="s">
        <v>9</v>
      </c>
      <c r="T9" s="603"/>
      <c r="U9" s="603"/>
      <c r="V9" s="603"/>
      <c r="W9" s="603"/>
      <c r="X9" s="182"/>
      <c r="Y9" s="172"/>
      <c r="Z9" s="173"/>
      <c r="AA9" s="115" t="s">
        <v>10</v>
      </c>
      <c r="AB9" s="168"/>
      <c r="AC9" s="169"/>
      <c r="AD9" s="168"/>
      <c r="AE9" s="128"/>
      <c r="AF9" s="169"/>
      <c r="AG9" s="169"/>
      <c r="AH9" s="169"/>
      <c r="AI9" s="105"/>
      <c r="AJ9" s="105"/>
      <c r="AK9" s="105"/>
      <c r="AL9" s="105"/>
      <c r="AM9" s="105"/>
      <c r="AN9" s="105"/>
      <c r="AO9" s="105"/>
      <c r="AP9" s="105"/>
      <c r="AQ9" s="105"/>
      <c r="AR9" s="105"/>
    </row>
    <row r="10" spans="1:44" ht="6.75" customHeight="1" x14ac:dyDescent="0.25">
      <c r="A10" s="11"/>
      <c r="B10" s="100"/>
      <c r="C10" s="100"/>
      <c r="D10" s="100"/>
      <c r="E10" s="100"/>
      <c r="F10" s="100"/>
      <c r="G10" s="100"/>
      <c r="H10" s="100"/>
      <c r="I10" s="100"/>
      <c r="J10" s="100"/>
      <c r="K10" s="100"/>
      <c r="L10" s="32"/>
      <c r="M10" s="163"/>
      <c r="N10" s="163"/>
      <c r="O10" s="32"/>
      <c r="P10" s="221"/>
      <c r="Q10" s="221"/>
      <c r="S10" s="11"/>
      <c r="T10" s="100"/>
      <c r="U10" s="100"/>
      <c r="V10" s="100"/>
      <c r="W10" s="100"/>
      <c r="X10" s="100"/>
      <c r="Y10" s="100"/>
      <c r="Z10" s="100"/>
      <c r="AA10" s="100"/>
      <c r="AB10" s="100"/>
      <c r="AC10" s="100"/>
      <c r="AD10" s="32"/>
      <c r="AE10" s="128"/>
      <c r="AF10" s="32"/>
      <c r="AG10" s="221"/>
      <c r="AH10" s="221"/>
      <c r="AI10" s="105"/>
      <c r="AJ10" s="105"/>
      <c r="AK10" s="105"/>
      <c r="AL10" s="105"/>
      <c r="AM10" s="105"/>
      <c r="AN10" s="105"/>
      <c r="AO10" s="105"/>
      <c r="AP10" s="105"/>
      <c r="AQ10" s="105"/>
      <c r="AR10" s="105"/>
    </row>
    <row r="11" spans="1:44" ht="13.8" x14ac:dyDescent="0.25">
      <c r="A11" s="116" t="s">
        <v>199</v>
      </c>
      <c r="B11" s="102"/>
      <c r="C11" s="102">
        <f>+B5</f>
        <v>0</v>
      </c>
      <c r="D11" s="102"/>
      <c r="E11" s="102"/>
      <c r="F11" s="102"/>
      <c r="G11" s="102"/>
      <c r="H11" s="325" t="s">
        <v>200</v>
      </c>
      <c r="I11" s="102"/>
      <c r="J11" s="102"/>
      <c r="K11" s="102"/>
      <c r="L11" s="103"/>
      <c r="M11" s="322"/>
      <c r="N11" s="322"/>
      <c r="O11" s="103"/>
      <c r="P11" s="377"/>
      <c r="Q11" s="377"/>
      <c r="S11" s="116" t="s">
        <v>18</v>
      </c>
      <c r="T11" s="102"/>
      <c r="U11" s="102"/>
      <c r="V11" s="102"/>
      <c r="W11" s="102"/>
      <c r="X11" s="102"/>
      <c r="Y11" s="102"/>
      <c r="Z11" s="102"/>
      <c r="AA11" s="102"/>
      <c r="AB11" s="102"/>
      <c r="AC11" s="102"/>
      <c r="AD11" s="103"/>
      <c r="AE11" s="128"/>
      <c r="AF11" s="103"/>
      <c r="AG11" s="377"/>
      <c r="AH11" s="377"/>
      <c r="AI11" s="105"/>
      <c r="AJ11" s="105"/>
      <c r="AK11" s="105"/>
      <c r="AL11" s="105"/>
      <c r="AM11" s="105"/>
      <c r="AN11" s="105"/>
      <c r="AO11" s="105"/>
      <c r="AP11" s="105"/>
      <c r="AQ11" s="105"/>
      <c r="AR11" s="105"/>
    </row>
    <row r="12" spans="1:44" ht="6" customHeight="1" x14ac:dyDescent="0.25">
      <c r="A12" s="22"/>
      <c r="B12" s="592"/>
      <c r="C12" s="592"/>
      <c r="D12" s="592"/>
      <c r="E12" s="592"/>
      <c r="F12" s="592"/>
      <c r="G12" s="592"/>
      <c r="H12" s="30"/>
      <c r="I12" s="30"/>
      <c r="J12" s="30"/>
      <c r="K12" s="30"/>
      <c r="L12" s="30"/>
      <c r="M12" s="163"/>
      <c r="N12" s="163"/>
      <c r="O12" s="23"/>
      <c r="P12" s="23"/>
      <c r="Q12" s="23"/>
      <c r="S12" s="22"/>
      <c r="T12" s="592"/>
      <c r="U12" s="592"/>
      <c r="V12" s="592"/>
      <c r="W12" s="592"/>
      <c r="X12" s="592"/>
      <c r="Y12" s="592"/>
      <c r="Z12" s="30"/>
      <c r="AA12" s="30"/>
      <c r="AB12" s="30"/>
      <c r="AC12" s="30"/>
      <c r="AD12" s="30"/>
      <c r="AE12" s="128"/>
      <c r="AF12" s="23"/>
      <c r="AG12" s="23"/>
      <c r="AH12" s="23"/>
      <c r="AI12" s="105"/>
      <c r="AJ12" s="105"/>
      <c r="AK12" s="105"/>
      <c r="AL12" s="105"/>
      <c r="AM12" s="105"/>
      <c r="AN12" s="105"/>
      <c r="AO12" s="105"/>
      <c r="AP12" s="105"/>
      <c r="AQ12" s="105"/>
      <c r="AR12" s="105"/>
    </row>
    <row r="13" spans="1:44" ht="5.55" customHeight="1" x14ac:dyDescent="0.25">
      <c r="A13" s="33"/>
      <c r="B13" s="34"/>
      <c r="C13" s="148"/>
      <c r="D13" s="596"/>
      <c r="E13" s="596"/>
      <c r="F13" s="596"/>
      <c r="G13" s="34"/>
      <c r="H13" s="34"/>
      <c r="I13" s="34"/>
      <c r="J13" s="34"/>
      <c r="K13" s="34"/>
      <c r="L13" s="124"/>
      <c r="M13" s="163"/>
      <c r="N13" s="163"/>
      <c r="O13" s="129"/>
      <c r="P13" s="129"/>
      <c r="Q13" s="129"/>
      <c r="S13" s="33"/>
      <c r="T13" s="34"/>
      <c r="U13" s="148"/>
      <c r="V13" s="596"/>
      <c r="W13" s="596"/>
      <c r="X13" s="596"/>
      <c r="Y13" s="34"/>
      <c r="Z13" s="34"/>
      <c r="AA13" s="34"/>
      <c r="AB13" s="34"/>
      <c r="AC13" s="34"/>
      <c r="AD13" s="124"/>
      <c r="AE13" s="128"/>
      <c r="AF13" s="129"/>
      <c r="AG13" s="129"/>
      <c r="AH13" s="129"/>
      <c r="AI13" s="105"/>
      <c r="AJ13" s="105"/>
      <c r="AK13" s="105"/>
      <c r="AL13" s="105"/>
      <c r="AM13" s="105"/>
      <c r="AN13" s="105"/>
      <c r="AO13" s="105"/>
      <c r="AP13" s="105"/>
      <c r="AQ13" s="105"/>
      <c r="AR13" s="105"/>
    </row>
    <row r="14" spans="1:44" ht="16.5" customHeight="1" x14ac:dyDescent="0.25">
      <c r="A14" s="35" t="s">
        <v>19</v>
      </c>
      <c r="B14" s="36" t="s">
        <v>20</v>
      </c>
      <c r="C14" s="36" t="s">
        <v>21</v>
      </c>
      <c r="D14" s="37" t="s">
        <v>22</v>
      </c>
      <c r="E14" s="37" t="s">
        <v>23</v>
      </c>
      <c r="F14" s="37" t="s">
        <v>24</v>
      </c>
      <c r="G14" s="181" t="s">
        <v>25</v>
      </c>
      <c r="H14" s="181" t="s">
        <v>26</v>
      </c>
      <c r="I14" s="181" t="s">
        <v>27</v>
      </c>
      <c r="J14" s="181" t="s">
        <v>28</v>
      </c>
      <c r="K14" s="181" t="s">
        <v>29</v>
      </c>
      <c r="L14" s="180" t="s">
        <v>30</v>
      </c>
      <c r="M14" s="163"/>
      <c r="N14" s="163"/>
      <c r="O14" s="237" t="s">
        <v>31</v>
      </c>
      <c r="P14" s="238" t="s">
        <v>32</v>
      </c>
      <c r="Q14" s="239" t="s">
        <v>33</v>
      </c>
      <c r="S14" s="35" t="s">
        <v>19</v>
      </c>
      <c r="T14" s="36" t="s">
        <v>20</v>
      </c>
      <c r="U14" s="36" t="s">
        <v>21</v>
      </c>
      <c r="V14" s="37" t="s">
        <v>22</v>
      </c>
      <c r="W14" s="37" t="s">
        <v>23</v>
      </c>
      <c r="X14" s="37" t="s">
        <v>24</v>
      </c>
      <c r="Y14" s="181" t="s">
        <v>25</v>
      </c>
      <c r="Z14" s="181" t="s">
        <v>26</v>
      </c>
      <c r="AA14" s="181" t="s">
        <v>27</v>
      </c>
      <c r="AB14" s="181" t="s">
        <v>28</v>
      </c>
      <c r="AC14" s="181" t="s">
        <v>29</v>
      </c>
      <c r="AD14" s="180" t="s">
        <v>30</v>
      </c>
      <c r="AE14" s="128"/>
      <c r="AF14" s="237" t="s">
        <v>31</v>
      </c>
      <c r="AG14" s="238" t="s">
        <v>32</v>
      </c>
      <c r="AH14" s="239" t="s">
        <v>33</v>
      </c>
      <c r="AI14" s="105"/>
      <c r="AJ14" s="105"/>
      <c r="AK14" s="105"/>
      <c r="AL14" s="105"/>
      <c r="AM14" s="105"/>
      <c r="AN14" s="105"/>
      <c r="AO14" s="105"/>
      <c r="AP14" s="105"/>
      <c r="AQ14" s="105"/>
      <c r="AR14" s="105"/>
    </row>
    <row r="15" spans="1:44" x14ac:dyDescent="0.25">
      <c r="A15" s="73">
        <f t="shared" ref="A15:A20" si="0">+B4</f>
        <v>0</v>
      </c>
      <c r="B15" s="76">
        <f t="shared" ref="B15:B33" si="1">+C15/P15</f>
        <v>0</v>
      </c>
      <c r="C15" s="74">
        <f t="shared" ref="C15:C20" si="2">+F15+E15+D15</f>
        <v>0</v>
      </c>
      <c r="D15" s="164"/>
      <c r="E15" s="74"/>
      <c r="F15" s="74"/>
      <c r="G15" s="128">
        <f>(ROUND(C15*Q15,0))</f>
        <v>0</v>
      </c>
      <c r="H15" s="128">
        <f t="shared" ref="H15:K17" si="3">+ROUND(G15*1.03,0)</f>
        <v>0</v>
      </c>
      <c r="I15" s="128">
        <f t="shared" si="3"/>
        <v>0</v>
      </c>
      <c r="J15" s="128">
        <f t="shared" si="3"/>
        <v>0</v>
      </c>
      <c r="K15" s="128">
        <f t="shared" si="3"/>
        <v>0</v>
      </c>
      <c r="L15" s="75">
        <f t="shared" ref="L15:L25" si="4">SUM(G15:K15)</f>
        <v>0</v>
      </c>
      <c r="M15" s="163"/>
      <c r="N15" s="163"/>
      <c r="O15" s="240">
        <f>+'PI Budget'!V16</f>
        <v>0</v>
      </c>
      <c r="P15" s="174">
        <f>+'PI Budget'!W16</f>
        <v>9</v>
      </c>
      <c r="Q15" s="241">
        <f>+ROUND(O15/P15,0)</f>
        <v>0</v>
      </c>
      <c r="S15" s="73">
        <f>+T4</f>
        <v>0</v>
      </c>
      <c r="T15" s="76">
        <f t="shared" ref="T15:T33" si="5">+U15/AG15</f>
        <v>0</v>
      </c>
      <c r="U15" s="74">
        <f t="shared" ref="U15:U20" si="6">+X15+W15+V15</f>
        <v>0</v>
      </c>
      <c r="V15" s="164">
        <v>0</v>
      </c>
      <c r="W15" s="74"/>
      <c r="X15" s="74"/>
      <c r="Y15" s="128">
        <f t="shared" ref="Y15:Y20" si="7">+U15*AH15</f>
        <v>0</v>
      </c>
      <c r="Z15" s="128">
        <f t="shared" ref="Z15:AC33" si="8">+Y15*1.03</f>
        <v>0</v>
      </c>
      <c r="AA15" s="128">
        <f t="shared" si="8"/>
        <v>0</v>
      </c>
      <c r="AB15" s="128">
        <f t="shared" si="8"/>
        <v>0</v>
      </c>
      <c r="AC15" s="128">
        <f t="shared" si="8"/>
        <v>0</v>
      </c>
      <c r="AD15" s="75">
        <f t="shared" ref="AD15:AD34" si="9">SUM(Y15:AC15)</f>
        <v>0</v>
      </c>
      <c r="AE15" s="128"/>
      <c r="AF15" s="240">
        <v>10000</v>
      </c>
      <c r="AG15" s="174">
        <v>9</v>
      </c>
      <c r="AH15" s="241">
        <f t="shared" ref="AH15:AH33" si="10">+AF15/AG15</f>
        <v>1111.1111111111111</v>
      </c>
      <c r="AI15" s="106"/>
      <c r="AJ15" s="105"/>
      <c r="AK15" s="105"/>
      <c r="AL15" s="105"/>
      <c r="AM15" s="105"/>
      <c r="AN15" s="105"/>
      <c r="AO15" s="105"/>
      <c r="AP15" s="105"/>
      <c r="AQ15" s="105"/>
      <c r="AR15" s="105"/>
    </row>
    <row r="16" spans="1:44" x14ac:dyDescent="0.25">
      <c r="A16" s="73">
        <f t="shared" si="0"/>
        <v>0</v>
      </c>
      <c r="B16" s="76">
        <f t="shared" si="1"/>
        <v>0</v>
      </c>
      <c r="C16" s="74">
        <f t="shared" si="2"/>
        <v>0</v>
      </c>
      <c r="D16" s="74"/>
      <c r="E16" s="74"/>
      <c r="F16" s="74"/>
      <c r="G16" s="128">
        <f>(ROUND(C16*Q16,0))</f>
        <v>0</v>
      </c>
      <c r="H16" s="128">
        <f t="shared" si="3"/>
        <v>0</v>
      </c>
      <c r="I16" s="128">
        <f t="shared" si="3"/>
        <v>0</v>
      </c>
      <c r="J16" s="128">
        <f t="shared" si="3"/>
        <v>0</v>
      </c>
      <c r="K16" s="128">
        <f t="shared" si="3"/>
        <v>0</v>
      </c>
      <c r="L16" s="75">
        <f t="shared" si="4"/>
        <v>0</v>
      </c>
      <c r="M16" s="163"/>
      <c r="N16" s="163"/>
      <c r="O16" s="240">
        <f>+'PI Budget'!V17</f>
        <v>0</v>
      </c>
      <c r="P16" s="174">
        <f>+'PI Budget'!W17</f>
        <v>9</v>
      </c>
      <c r="Q16" s="241">
        <f>+ROUND(O16/P16,0)</f>
        <v>0</v>
      </c>
      <c r="S16" s="73">
        <f>+T5</f>
        <v>0</v>
      </c>
      <c r="T16" s="76">
        <f t="shared" si="5"/>
        <v>0</v>
      </c>
      <c r="U16" s="74">
        <f t="shared" si="6"/>
        <v>0</v>
      </c>
      <c r="V16" s="74"/>
      <c r="W16" s="74"/>
      <c r="X16" s="74"/>
      <c r="Y16" s="128">
        <f t="shared" si="7"/>
        <v>0</v>
      </c>
      <c r="Z16" s="128">
        <f t="shared" si="8"/>
        <v>0</v>
      </c>
      <c r="AA16" s="128">
        <f t="shared" si="8"/>
        <v>0</v>
      </c>
      <c r="AB16" s="128">
        <f t="shared" si="8"/>
        <v>0</v>
      </c>
      <c r="AC16" s="128">
        <f t="shared" si="8"/>
        <v>0</v>
      </c>
      <c r="AD16" s="75">
        <f t="shared" si="9"/>
        <v>0</v>
      </c>
      <c r="AE16" s="128"/>
      <c r="AF16" s="240">
        <v>0</v>
      </c>
      <c r="AG16" s="174">
        <v>9</v>
      </c>
      <c r="AH16" s="241">
        <f t="shared" si="10"/>
        <v>0</v>
      </c>
      <c r="AI16" s="105"/>
      <c r="AJ16" s="105"/>
      <c r="AK16" s="105"/>
      <c r="AL16" s="105"/>
      <c r="AM16" s="105"/>
      <c r="AN16" s="105"/>
      <c r="AO16" s="105"/>
      <c r="AP16" s="105"/>
      <c r="AQ16" s="105"/>
      <c r="AR16" s="105"/>
    </row>
    <row r="17" spans="1:44" ht="12.6" customHeight="1" outlineLevel="1" x14ac:dyDescent="0.25">
      <c r="A17" s="73">
        <f t="shared" si="0"/>
        <v>0</v>
      </c>
      <c r="B17" s="76">
        <f t="shared" si="1"/>
        <v>0</v>
      </c>
      <c r="C17" s="74">
        <f t="shared" si="2"/>
        <v>0</v>
      </c>
      <c r="D17" s="74"/>
      <c r="E17" s="74"/>
      <c r="F17" s="74"/>
      <c r="G17" s="128">
        <f>(ROUND(C17*Q17,0))</f>
        <v>0</v>
      </c>
      <c r="H17" s="128">
        <f t="shared" si="3"/>
        <v>0</v>
      </c>
      <c r="I17" s="128">
        <f t="shared" si="3"/>
        <v>0</v>
      </c>
      <c r="J17" s="128">
        <f t="shared" si="3"/>
        <v>0</v>
      </c>
      <c r="K17" s="128">
        <f t="shared" si="3"/>
        <v>0</v>
      </c>
      <c r="L17" s="75">
        <f t="shared" si="4"/>
        <v>0</v>
      </c>
      <c r="M17" s="163"/>
      <c r="N17" s="163"/>
      <c r="O17" s="240">
        <f>+'PI Budget'!V18</f>
        <v>0</v>
      </c>
      <c r="P17" s="174">
        <f>+'PI Budget'!W18</f>
        <v>9</v>
      </c>
      <c r="Q17" s="241">
        <f>+ROUND(O17/P17,0)</f>
        <v>0</v>
      </c>
      <c r="S17" s="73">
        <f>+T9</f>
        <v>0</v>
      </c>
      <c r="T17" s="76">
        <f t="shared" si="5"/>
        <v>0</v>
      </c>
      <c r="U17" s="74">
        <f t="shared" si="6"/>
        <v>0</v>
      </c>
      <c r="V17" s="74"/>
      <c r="W17" s="74"/>
      <c r="X17" s="74"/>
      <c r="Y17" s="128">
        <f t="shared" si="7"/>
        <v>0</v>
      </c>
      <c r="Z17" s="128">
        <f t="shared" si="8"/>
        <v>0</v>
      </c>
      <c r="AA17" s="128">
        <f t="shared" si="8"/>
        <v>0</v>
      </c>
      <c r="AB17" s="128">
        <f t="shared" si="8"/>
        <v>0</v>
      </c>
      <c r="AC17" s="128">
        <f t="shared" si="8"/>
        <v>0</v>
      </c>
      <c r="AD17" s="75">
        <f t="shared" si="9"/>
        <v>0</v>
      </c>
      <c r="AE17" s="128"/>
      <c r="AF17" s="240">
        <v>0</v>
      </c>
      <c r="AG17" s="174">
        <v>9</v>
      </c>
      <c r="AH17" s="241">
        <f t="shared" si="10"/>
        <v>0</v>
      </c>
      <c r="AI17" s="105"/>
      <c r="AJ17" s="105"/>
      <c r="AK17" s="105"/>
      <c r="AL17" s="105"/>
      <c r="AM17" s="105"/>
      <c r="AN17" s="105"/>
      <c r="AO17" s="105"/>
      <c r="AP17" s="105"/>
      <c r="AQ17" s="105"/>
      <c r="AR17" s="105"/>
    </row>
    <row r="18" spans="1:44" ht="12.6" customHeight="1" outlineLevel="1" x14ac:dyDescent="0.25">
      <c r="A18" s="73">
        <f t="shared" si="0"/>
        <v>0</v>
      </c>
      <c r="B18" s="76">
        <f t="shared" si="1"/>
        <v>0</v>
      </c>
      <c r="C18" s="74">
        <f t="shared" si="2"/>
        <v>0</v>
      </c>
      <c r="D18" s="74"/>
      <c r="E18" s="74"/>
      <c r="F18" s="74"/>
      <c r="G18" s="128">
        <f>+C18*Q18</f>
        <v>0</v>
      </c>
      <c r="H18" s="128">
        <f t="shared" ref="H18:K22" si="11">+G18*1.03</f>
        <v>0</v>
      </c>
      <c r="I18" s="128">
        <f t="shared" si="11"/>
        <v>0</v>
      </c>
      <c r="J18" s="128">
        <f t="shared" si="11"/>
        <v>0</v>
      </c>
      <c r="K18" s="128">
        <f t="shared" si="11"/>
        <v>0</v>
      </c>
      <c r="L18" s="75">
        <f t="shared" si="4"/>
        <v>0</v>
      </c>
      <c r="M18" s="163"/>
      <c r="N18" s="163"/>
      <c r="O18" s="240">
        <f>+'PI Budget'!V19</f>
        <v>0</v>
      </c>
      <c r="P18" s="174">
        <f>+'PI Budget'!W19</f>
        <v>9</v>
      </c>
      <c r="Q18" s="241">
        <f>+O18/P18</f>
        <v>0</v>
      </c>
      <c r="S18" s="73"/>
      <c r="T18" s="76">
        <f t="shared" si="5"/>
        <v>0</v>
      </c>
      <c r="U18" s="74">
        <f t="shared" si="6"/>
        <v>0</v>
      </c>
      <c r="V18" s="74"/>
      <c r="W18" s="74"/>
      <c r="X18" s="74"/>
      <c r="Y18" s="128">
        <f t="shared" si="7"/>
        <v>0</v>
      </c>
      <c r="Z18" s="128">
        <f t="shared" si="8"/>
        <v>0</v>
      </c>
      <c r="AA18" s="128">
        <f t="shared" si="8"/>
        <v>0</v>
      </c>
      <c r="AB18" s="128">
        <f t="shared" si="8"/>
        <v>0</v>
      </c>
      <c r="AC18" s="128">
        <f t="shared" si="8"/>
        <v>0</v>
      </c>
      <c r="AD18" s="75">
        <f t="shared" si="9"/>
        <v>0</v>
      </c>
      <c r="AE18" s="128"/>
      <c r="AF18" s="240">
        <v>0</v>
      </c>
      <c r="AG18" s="174">
        <v>9</v>
      </c>
      <c r="AH18" s="241">
        <f t="shared" si="10"/>
        <v>0</v>
      </c>
      <c r="AI18" s="105"/>
      <c r="AJ18" s="105"/>
      <c r="AK18" s="105"/>
      <c r="AL18" s="105"/>
      <c r="AM18" s="105"/>
      <c r="AN18" s="105"/>
      <c r="AO18" s="105"/>
      <c r="AP18" s="105"/>
      <c r="AQ18" s="105"/>
      <c r="AR18" s="105"/>
    </row>
    <row r="19" spans="1:44" ht="12.6" customHeight="1" outlineLevel="1" x14ac:dyDescent="0.25">
      <c r="A19" s="73">
        <f t="shared" si="0"/>
        <v>0</v>
      </c>
      <c r="B19" s="76">
        <f t="shared" si="1"/>
        <v>0</v>
      </c>
      <c r="C19" s="74">
        <f t="shared" si="2"/>
        <v>0</v>
      </c>
      <c r="D19" s="74"/>
      <c r="E19" s="74"/>
      <c r="F19" s="74"/>
      <c r="G19" s="128">
        <f>+C19*Q19</f>
        <v>0</v>
      </c>
      <c r="H19" s="128">
        <f t="shared" si="11"/>
        <v>0</v>
      </c>
      <c r="I19" s="128">
        <f t="shared" si="11"/>
        <v>0</v>
      </c>
      <c r="J19" s="128">
        <f t="shared" si="11"/>
        <v>0</v>
      </c>
      <c r="K19" s="128">
        <f t="shared" si="11"/>
        <v>0</v>
      </c>
      <c r="L19" s="75">
        <f t="shared" si="4"/>
        <v>0</v>
      </c>
      <c r="M19" s="163"/>
      <c r="N19" s="163"/>
      <c r="O19" s="240">
        <f>+'PI Budget'!V20</f>
        <v>0</v>
      </c>
      <c r="P19" s="174">
        <f>+'PI Budget'!W20</f>
        <v>9</v>
      </c>
      <c r="Q19" s="241">
        <f>+O19/P19</f>
        <v>0</v>
      </c>
      <c r="S19" s="73"/>
      <c r="T19" s="76">
        <f t="shared" si="5"/>
        <v>0</v>
      </c>
      <c r="U19" s="74">
        <f t="shared" si="6"/>
        <v>0</v>
      </c>
      <c r="V19" s="74"/>
      <c r="W19" s="74"/>
      <c r="X19" s="74"/>
      <c r="Y19" s="128">
        <f t="shared" si="7"/>
        <v>0</v>
      </c>
      <c r="Z19" s="128">
        <f t="shared" si="8"/>
        <v>0</v>
      </c>
      <c r="AA19" s="128">
        <f t="shared" si="8"/>
        <v>0</v>
      </c>
      <c r="AB19" s="128">
        <f t="shared" si="8"/>
        <v>0</v>
      </c>
      <c r="AC19" s="128">
        <f t="shared" si="8"/>
        <v>0</v>
      </c>
      <c r="AD19" s="75">
        <f t="shared" si="9"/>
        <v>0</v>
      </c>
      <c r="AE19" s="128"/>
      <c r="AF19" s="240">
        <v>0</v>
      </c>
      <c r="AG19" s="174">
        <v>9</v>
      </c>
      <c r="AH19" s="241">
        <f t="shared" si="10"/>
        <v>0</v>
      </c>
      <c r="AI19" s="105"/>
      <c r="AJ19" s="105"/>
      <c r="AK19" s="105"/>
      <c r="AL19" s="105"/>
      <c r="AM19" s="105"/>
      <c r="AN19" s="105"/>
      <c r="AO19" s="105"/>
      <c r="AP19" s="105"/>
      <c r="AQ19" s="105"/>
      <c r="AR19" s="105"/>
    </row>
    <row r="20" spans="1:44" ht="12.6" customHeight="1" outlineLevel="1" x14ac:dyDescent="0.25">
      <c r="A20" s="73">
        <f t="shared" si="0"/>
        <v>0</v>
      </c>
      <c r="B20" s="76">
        <f t="shared" si="1"/>
        <v>0</v>
      </c>
      <c r="C20" s="74">
        <f t="shared" si="2"/>
        <v>0</v>
      </c>
      <c r="D20" s="74"/>
      <c r="E20" s="74"/>
      <c r="F20" s="74"/>
      <c r="G20" s="128">
        <f>+C20*Q20</f>
        <v>0</v>
      </c>
      <c r="H20" s="128">
        <f t="shared" si="11"/>
        <v>0</v>
      </c>
      <c r="I20" s="128">
        <f t="shared" si="11"/>
        <v>0</v>
      </c>
      <c r="J20" s="128">
        <f t="shared" si="11"/>
        <v>0</v>
      </c>
      <c r="K20" s="128">
        <f t="shared" si="11"/>
        <v>0</v>
      </c>
      <c r="L20" s="75">
        <f t="shared" si="4"/>
        <v>0</v>
      </c>
      <c r="M20" s="163"/>
      <c r="N20" s="163"/>
      <c r="O20" s="240">
        <f>+'PI Budget'!V21</f>
        <v>0</v>
      </c>
      <c r="P20" s="174">
        <f>+'PI Budget'!W21</f>
        <v>9</v>
      </c>
      <c r="Q20" s="241">
        <f>+O20/P20</f>
        <v>0</v>
      </c>
      <c r="S20" s="73"/>
      <c r="T20" s="76">
        <f t="shared" si="5"/>
        <v>0</v>
      </c>
      <c r="U20" s="74">
        <f t="shared" si="6"/>
        <v>0</v>
      </c>
      <c r="V20" s="74"/>
      <c r="W20" s="74"/>
      <c r="X20" s="74"/>
      <c r="Y20" s="128">
        <f t="shared" si="7"/>
        <v>0</v>
      </c>
      <c r="Z20" s="128">
        <f t="shared" si="8"/>
        <v>0</v>
      </c>
      <c r="AA20" s="128">
        <f t="shared" si="8"/>
        <v>0</v>
      </c>
      <c r="AB20" s="128">
        <f t="shared" si="8"/>
        <v>0</v>
      </c>
      <c r="AC20" s="128">
        <f t="shared" si="8"/>
        <v>0</v>
      </c>
      <c r="AD20" s="75">
        <f t="shared" si="9"/>
        <v>0</v>
      </c>
      <c r="AE20" s="128"/>
      <c r="AF20" s="240">
        <v>0</v>
      </c>
      <c r="AG20" s="174">
        <v>9</v>
      </c>
      <c r="AH20" s="241">
        <f t="shared" si="10"/>
        <v>0</v>
      </c>
      <c r="AI20" s="105"/>
      <c r="AJ20" s="105"/>
      <c r="AK20" s="105"/>
      <c r="AL20" s="105"/>
      <c r="AM20" s="105"/>
      <c r="AN20" s="105"/>
      <c r="AO20" s="105"/>
      <c r="AP20" s="105"/>
      <c r="AQ20" s="105"/>
      <c r="AR20" s="105"/>
    </row>
    <row r="21" spans="1:44" ht="12.6" customHeight="1" outlineLevel="1" x14ac:dyDescent="0.25">
      <c r="A21" s="255" t="str">
        <f>+'PI Budget'!A23</f>
        <v>A&amp;P</v>
      </c>
      <c r="B21" s="256">
        <f t="shared" si="1"/>
        <v>0</v>
      </c>
      <c r="C21" s="257">
        <v>0</v>
      </c>
      <c r="D21" s="257"/>
      <c r="E21" s="257"/>
      <c r="F21" s="257"/>
      <c r="G21" s="261">
        <f>+O21/12*C21</f>
        <v>0</v>
      </c>
      <c r="H21" s="261">
        <f t="shared" si="11"/>
        <v>0</v>
      </c>
      <c r="I21" s="261">
        <f t="shared" si="11"/>
        <v>0</v>
      </c>
      <c r="J21" s="261">
        <f t="shared" si="11"/>
        <v>0</v>
      </c>
      <c r="K21" s="261">
        <f t="shared" si="11"/>
        <v>0</v>
      </c>
      <c r="L21" s="261">
        <f t="shared" si="4"/>
        <v>0</v>
      </c>
      <c r="M21" s="163"/>
      <c r="N21" s="163"/>
      <c r="O21" s="271"/>
      <c r="P21" s="272">
        <v>12</v>
      </c>
      <c r="Q21" s="273">
        <f>+O21/P21</f>
        <v>0</v>
      </c>
      <c r="S21" s="73"/>
      <c r="T21" s="76"/>
      <c r="U21" s="74"/>
      <c r="V21" s="74"/>
      <c r="W21" s="74"/>
      <c r="X21" s="74"/>
      <c r="Y21" s="128"/>
      <c r="Z21" s="128"/>
      <c r="AA21" s="128"/>
      <c r="AB21" s="128"/>
      <c r="AC21" s="128"/>
      <c r="AD21" s="75"/>
      <c r="AE21" s="128"/>
      <c r="AF21" s="240"/>
      <c r="AG21" s="174"/>
      <c r="AH21" s="241"/>
      <c r="AI21" s="105"/>
      <c r="AJ21" s="105"/>
      <c r="AK21" s="105"/>
      <c r="AL21" s="105"/>
      <c r="AM21" s="105"/>
      <c r="AN21" s="105"/>
      <c r="AO21" s="105"/>
      <c r="AP21" s="105"/>
      <c r="AQ21" s="105"/>
      <c r="AR21" s="105"/>
    </row>
    <row r="22" spans="1:44" ht="12.6" customHeight="1" outlineLevel="1" x14ac:dyDescent="0.25">
      <c r="A22" s="255" t="str">
        <f>+'PI Budget'!A24</f>
        <v>A&amp;P</v>
      </c>
      <c r="B22" s="256"/>
      <c r="C22" s="257">
        <v>0</v>
      </c>
      <c r="D22" s="257"/>
      <c r="E22" s="257"/>
      <c r="F22" s="257"/>
      <c r="G22" s="261">
        <f>+O22/12*C22</f>
        <v>0</v>
      </c>
      <c r="H22" s="261">
        <f t="shared" si="11"/>
        <v>0</v>
      </c>
      <c r="I22" s="261">
        <f t="shared" si="11"/>
        <v>0</v>
      </c>
      <c r="J22" s="261">
        <f t="shared" si="11"/>
        <v>0</v>
      </c>
      <c r="K22" s="261">
        <f t="shared" si="11"/>
        <v>0</v>
      </c>
      <c r="L22" s="261">
        <f t="shared" si="4"/>
        <v>0</v>
      </c>
      <c r="M22" s="163"/>
      <c r="N22" s="163"/>
      <c r="O22" s="271"/>
      <c r="P22" s="272">
        <v>12</v>
      </c>
      <c r="Q22" s="273">
        <f>+O22/P22</f>
        <v>0</v>
      </c>
      <c r="S22" s="73"/>
      <c r="T22" s="76"/>
      <c r="U22" s="74"/>
      <c r="V22" s="74"/>
      <c r="W22" s="74"/>
      <c r="X22" s="74"/>
      <c r="Y22" s="128"/>
      <c r="Z22" s="128"/>
      <c r="AA22" s="128"/>
      <c r="AB22" s="128"/>
      <c r="AC22" s="128"/>
      <c r="AD22" s="75"/>
      <c r="AE22" s="128"/>
      <c r="AF22" s="240"/>
      <c r="AG22" s="174"/>
      <c r="AH22" s="241"/>
      <c r="AI22" s="105"/>
      <c r="AJ22" s="105"/>
      <c r="AK22" s="105"/>
      <c r="AL22" s="105"/>
      <c r="AM22" s="105"/>
      <c r="AN22" s="105"/>
      <c r="AO22" s="105"/>
      <c r="AP22" s="105"/>
      <c r="AQ22" s="105"/>
      <c r="AR22" s="105"/>
    </row>
    <row r="23" spans="1:44" ht="13.05" customHeight="1" outlineLevel="2" x14ac:dyDescent="0.25">
      <c r="A23" s="255" t="str">
        <f>+'PI Budget'!A25</f>
        <v>A&amp;P</v>
      </c>
      <c r="B23" s="258">
        <f t="shared" si="1"/>
        <v>0</v>
      </c>
      <c r="C23" s="259">
        <f t="shared" ref="C23:C33" si="12">+D23+E23+F23</f>
        <v>0</v>
      </c>
      <c r="D23" s="260"/>
      <c r="E23" s="260"/>
      <c r="F23" s="260"/>
      <c r="G23" s="261">
        <f>(ROUND(C23*Q23,0))</f>
        <v>0</v>
      </c>
      <c r="H23" s="261">
        <f>+ROUND(G23*1.03,0)</f>
        <v>0</v>
      </c>
      <c r="I23" s="261">
        <f t="shared" ref="H23:K26" si="13">+ROUND(H23*1.03,0)</f>
        <v>0</v>
      </c>
      <c r="J23" s="261">
        <f t="shared" si="13"/>
        <v>0</v>
      </c>
      <c r="K23" s="261">
        <f t="shared" si="13"/>
        <v>0</v>
      </c>
      <c r="L23" s="261">
        <f t="shared" si="4"/>
        <v>0</v>
      </c>
      <c r="M23" s="163"/>
      <c r="N23" s="163"/>
      <c r="O23" s="274"/>
      <c r="P23" s="275">
        <v>12</v>
      </c>
      <c r="Q23" s="276">
        <f>+ROUND(O23/P23,0)</f>
        <v>0</v>
      </c>
      <c r="S23" s="78" t="s">
        <v>34</v>
      </c>
      <c r="T23" s="153">
        <f t="shared" si="5"/>
        <v>0</v>
      </c>
      <c r="U23" s="158">
        <f t="shared" ref="U23:U33" si="14">+V23+W23+X23</f>
        <v>0</v>
      </c>
      <c r="V23" s="79"/>
      <c r="W23" s="79"/>
      <c r="X23" s="79"/>
      <c r="Y23" s="149">
        <v>0</v>
      </c>
      <c r="Z23" s="149">
        <f t="shared" si="8"/>
        <v>0</v>
      </c>
      <c r="AA23" s="149">
        <f t="shared" si="8"/>
        <v>0</v>
      </c>
      <c r="AB23" s="149">
        <f t="shared" si="8"/>
        <v>0</v>
      </c>
      <c r="AC23" s="149">
        <f t="shared" si="8"/>
        <v>0</v>
      </c>
      <c r="AD23" s="141">
        <f t="shared" si="9"/>
        <v>0</v>
      </c>
      <c r="AE23" s="128"/>
      <c r="AF23" s="242">
        <v>0</v>
      </c>
      <c r="AG23" s="175">
        <v>12</v>
      </c>
      <c r="AH23" s="243">
        <f t="shared" si="10"/>
        <v>0</v>
      </c>
      <c r="AI23" s="105"/>
      <c r="AJ23" s="105"/>
      <c r="AK23" s="105"/>
      <c r="AL23" s="105"/>
      <c r="AM23" s="105"/>
      <c r="AN23" s="105"/>
      <c r="AO23" s="105"/>
      <c r="AP23" s="105"/>
      <c r="AQ23" s="105"/>
      <c r="AR23" s="105"/>
    </row>
    <row r="24" spans="1:44" ht="13.05" customHeight="1" outlineLevel="2" x14ac:dyDescent="0.25">
      <c r="A24" s="82" t="str">
        <f>+'PI Budget'!A26</f>
        <v>USPS</v>
      </c>
      <c r="B24" s="154">
        <f t="shared" si="1"/>
        <v>0</v>
      </c>
      <c r="C24" s="159">
        <f t="shared" si="12"/>
        <v>0</v>
      </c>
      <c r="D24" s="83"/>
      <c r="E24" s="83"/>
      <c r="F24" s="83"/>
      <c r="G24" s="140">
        <f>(ROUND(C24*Q24,0))</f>
        <v>0</v>
      </c>
      <c r="H24" s="140">
        <f>+ROUND(G24*1.03,0)</f>
        <v>0</v>
      </c>
      <c r="I24" s="140">
        <f>+ROUND(H24*1.03,0)</f>
        <v>0</v>
      </c>
      <c r="J24" s="140">
        <f t="shared" si="13"/>
        <v>0</v>
      </c>
      <c r="K24" s="140">
        <f t="shared" si="13"/>
        <v>0</v>
      </c>
      <c r="L24" s="140">
        <f t="shared" si="4"/>
        <v>0</v>
      </c>
      <c r="M24" s="163"/>
      <c r="N24" s="163"/>
      <c r="O24" s="244"/>
      <c r="P24" s="176">
        <v>12</v>
      </c>
      <c r="Q24" s="245">
        <f>+ROUND(O24/P24,0)</f>
        <v>0</v>
      </c>
      <c r="S24" s="82" t="s">
        <v>35</v>
      </c>
      <c r="T24" s="154">
        <f t="shared" si="5"/>
        <v>0</v>
      </c>
      <c r="U24" s="159">
        <f t="shared" si="14"/>
        <v>0</v>
      </c>
      <c r="V24" s="83"/>
      <c r="W24" s="83"/>
      <c r="X24" s="83"/>
      <c r="Y24" s="150">
        <v>0</v>
      </c>
      <c r="Z24" s="150">
        <f t="shared" si="8"/>
        <v>0</v>
      </c>
      <c r="AA24" s="150">
        <f t="shared" si="8"/>
        <v>0</v>
      </c>
      <c r="AB24" s="150">
        <f t="shared" si="8"/>
        <v>0</v>
      </c>
      <c r="AC24" s="150">
        <f t="shared" si="8"/>
        <v>0</v>
      </c>
      <c r="AD24" s="140">
        <f t="shared" si="9"/>
        <v>0</v>
      </c>
      <c r="AE24" s="128"/>
      <c r="AF24" s="244">
        <v>0</v>
      </c>
      <c r="AG24" s="176">
        <v>12</v>
      </c>
      <c r="AH24" s="245">
        <f t="shared" si="10"/>
        <v>0</v>
      </c>
      <c r="AI24" s="105"/>
      <c r="AJ24" s="105"/>
      <c r="AK24" s="105"/>
      <c r="AL24" s="105"/>
      <c r="AM24" s="105"/>
      <c r="AN24" s="105"/>
      <c r="AO24" s="105"/>
      <c r="AP24" s="105"/>
      <c r="AQ24" s="105"/>
      <c r="AR24" s="105"/>
    </row>
    <row r="25" spans="1:44" ht="13.05" customHeight="1" outlineLevel="2" x14ac:dyDescent="0.25">
      <c r="A25" s="93" t="str">
        <f>+'PI Budget'!A27</f>
        <v>Post Doc</v>
      </c>
      <c r="B25" s="155">
        <f t="shared" si="1"/>
        <v>0</v>
      </c>
      <c r="C25" s="160">
        <f t="shared" si="12"/>
        <v>0</v>
      </c>
      <c r="D25" s="94"/>
      <c r="E25" s="94"/>
      <c r="F25" s="94"/>
      <c r="G25" s="132">
        <f>(ROUND(C25*Q25,0))</f>
        <v>0</v>
      </c>
      <c r="H25" s="132">
        <f t="shared" si="13"/>
        <v>0</v>
      </c>
      <c r="I25" s="132">
        <f t="shared" si="13"/>
        <v>0</v>
      </c>
      <c r="J25" s="132">
        <f t="shared" si="13"/>
        <v>0</v>
      </c>
      <c r="K25" s="132">
        <f t="shared" si="13"/>
        <v>0</v>
      </c>
      <c r="L25" s="95">
        <f t="shared" si="4"/>
        <v>0</v>
      </c>
      <c r="M25" s="163"/>
      <c r="N25" s="163"/>
      <c r="O25" s="246"/>
      <c r="P25" s="177">
        <v>12</v>
      </c>
      <c r="Q25" s="247">
        <f>+ROUND(O25/P25,0)</f>
        <v>0</v>
      </c>
      <c r="S25" s="93" t="s">
        <v>36</v>
      </c>
      <c r="T25" s="155">
        <f t="shared" si="5"/>
        <v>0</v>
      </c>
      <c r="U25" s="160">
        <f t="shared" si="14"/>
        <v>0</v>
      </c>
      <c r="V25" s="94"/>
      <c r="W25" s="94"/>
      <c r="X25" s="94"/>
      <c r="Y25" s="132">
        <v>0</v>
      </c>
      <c r="Z25" s="132">
        <f t="shared" si="8"/>
        <v>0</v>
      </c>
      <c r="AA25" s="132">
        <f t="shared" si="8"/>
        <v>0</v>
      </c>
      <c r="AB25" s="132">
        <f t="shared" si="8"/>
        <v>0</v>
      </c>
      <c r="AC25" s="132">
        <f t="shared" si="8"/>
        <v>0</v>
      </c>
      <c r="AD25" s="95">
        <f t="shared" si="9"/>
        <v>0</v>
      </c>
      <c r="AE25" s="128"/>
      <c r="AF25" s="246">
        <v>0</v>
      </c>
      <c r="AG25" s="177">
        <v>12</v>
      </c>
      <c r="AH25" s="247">
        <f t="shared" si="10"/>
        <v>0</v>
      </c>
      <c r="AI25" s="105"/>
      <c r="AJ25" s="105"/>
      <c r="AK25" s="105"/>
      <c r="AL25" s="105"/>
      <c r="AM25" s="105"/>
      <c r="AN25" s="105"/>
      <c r="AO25" s="105"/>
      <c r="AP25" s="105"/>
      <c r="AQ25" s="105"/>
      <c r="AR25" s="105"/>
    </row>
    <row r="26" spans="1:44" ht="13.05" customHeight="1" outlineLevel="2" x14ac:dyDescent="0.25">
      <c r="A26" s="262" t="str">
        <f>+'PI Budget'!A28</f>
        <v>OPS</v>
      </c>
      <c r="B26" s="263"/>
      <c r="C26" s="264">
        <v>0</v>
      </c>
      <c r="D26" s="265"/>
      <c r="E26" s="265"/>
      <c r="F26" s="265"/>
      <c r="G26" s="266">
        <f t="shared" ref="G26:G31" si="15">+C26/12*O26</f>
        <v>0</v>
      </c>
      <c r="H26" s="266">
        <f>+ROUND(G26*1.03,0)</f>
        <v>0</v>
      </c>
      <c r="I26" s="266">
        <f>+ROUND(H26*1.03,0)</f>
        <v>0</v>
      </c>
      <c r="J26" s="266">
        <f t="shared" si="13"/>
        <v>0</v>
      </c>
      <c r="K26" s="266">
        <f t="shared" si="13"/>
        <v>0</v>
      </c>
      <c r="L26" s="267">
        <f t="shared" ref="L26:L31" si="16">SUM(G26:K26)</f>
        <v>0</v>
      </c>
      <c r="M26" s="163"/>
      <c r="N26" s="163"/>
      <c r="O26" s="268"/>
      <c r="P26" s="269">
        <v>12</v>
      </c>
      <c r="Q26" s="270"/>
      <c r="S26" s="93"/>
      <c r="T26" s="155"/>
      <c r="U26" s="160"/>
      <c r="V26" s="94"/>
      <c r="W26" s="94"/>
      <c r="X26" s="94"/>
      <c r="Y26" s="132"/>
      <c r="Z26" s="132"/>
      <c r="AA26" s="132"/>
      <c r="AB26" s="132"/>
      <c r="AC26" s="132"/>
      <c r="AD26" s="95"/>
      <c r="AE26" s="128"/>
      <c r="AF26" s="246"/>
      <c r="AG26" s="177"/>
      <c r="AH26" s="247"/>
      <c r="AI26" s="105"/>
      <c r="AJ26" s="105"/>
      <c r="AK26" s="105"/>
      <c r="AL26" s="105"/>
      <c r="AM26" s="105"/>
      <c r="AN26" s="105"/>
      <c r="AO26" s="105"/>
      <c r="AP26" s="105"/>
      <c r="AQ26" s="105"/>
      <c r="AR26" s="105"/>
    </row>
    <row r="27" spans="1:44" ht="13.05" customHeight="1" outlineLevel="2" x14ac:dyDescent="0.25">
      <c r="A27" s="262" t="str">
        <f>+'PI Budget'!A29</f>
        <v>OPS</v>
      </c>
      <c r="B27" s="263"/>
      <c r="C27" s="264">
        <v>0</v>
      </c>
      <c r="D27" s="265"/>
      <c r="E27" s="265"/>
      <c r="F27" s="265"/>
      <c r="G27" s="266">
        <f t="shared" si="15"/>
        <v>0</v>
      </c>
      <c r="H27" s="266">
        <f>+ROUND(G27*1.03,0)</f>
        <v>0</v>
      </c>
      <c r="I27" s="266">
        <f>+ROUND(H27*1.03,0)</f>
        <v>0</v>
      </c>
      <c r="J27" s="266">
        <f>+ROUND(I27*1.03,0)</f>
        <v>0</v>
      </c>
      <c r="K27" s="266">
        <f>+ROUND(J27*1.03,0)</f>
        <v>0</v>
      </c>
      <c r="L27" s="267">
        <f>SUM(G27:K27)</f>
        <v>0</v>
      </c>
      <c r="M27" s="163"/>
      <c r="N27" s="163"/>
      <c r="O27" s="268"/>
      <c r="P27" s="269">
        <v>12</v>
      </c>
      <c r="Q27" s="270"/>
      <c r="S27" s="93"/>
      <c r="T27" s="155"/>
      <c r="U27" s="160"/>
      <c r="V27" s="94"/>
      <c r="W27" s="94"/>
      <c r="X27" s="94"/>
      <c r="Y27" s="132"/>
      <c r="Z27" s="132"/>
      <c r="AA27" s="132"/>
      <c r="AB27" s="132"/>
      <c r="AC27" s="132"/>
      <c r="AD27" s="95"/>
      <c r="AE27" s="128"/>
      <c r="AF27" s="246"/>
      <c r="AG27" s="177"/>
      <c r="AH27" s="247"/>
      <c r="AI27" s="105"/>
      <c r="AJ27" s="105"/>
      <c r="AK27" s="105"/>
      <c r="AL27" s="105"/>
      <c r="AM27" s="105"/>
      <c r="AN27" s="105"/>
      <c r="AO27" s="105"/>
      <c r="AP27" s="105"/>
      <c r="AQ27" s="105"/>
      <c r="AR27" s="105"/>
    </row>
    <row r="28" spans="1:44" ht="13.05" customHeight="1" outlineLevel="2" x14ac:dyDescent="0.25">
      <c r="A28" s="262" t="str">
        <f>+'PI Budget'!A30</f>
        <v>OPS</v>
      </c>
      <c r="B28" s="263"/>
      <c r="C28" s="264">
        <v>0</v>
      </c>
      <c r="D28" s="265"/>
      <c r="E28" s="265"/>
      <c r="F28" s="265"/>
      <c r="G28" s="266">
        <f t="shared" si="15"/>
        <v>0</v>
      </c>
      <c r="H28" s="266">
        <f>+G28*1.03</f>
        <v>0</v>
      </c>
      <c r="I28" s="266">
        <f>+H28*1.03</f>
        <v>0</v>
      </c>
      <c r="J28" s="266">
        <f t="shared" ref="J28:K31" si="17">+I28*1.03</f>
        <v>0</v>
      </c>
      <c r="K28" s="266">
        <f t="shared" si="17"/>
        <v>0</v>
      </c>
      <c r="L28" s="267">
        <f t="shared" si="16"/>
        <v>0</v>
      </c>
      <c r="M28" s="163"/>
      <c r="N28" s="163"/>
      <c r="O28" s="268"/>
      <c r="P28" s="269">
        <v>12</v>
      </c>
      <c r="Q28" s="270"/>
      <c r="S28" s="93"/>
      <c r="T28" s="155"/>
      <c r="U28" s="160"/>
      <c r="V28" s="94"/>
      <c r="W28" s="94"/>
      <c r="X28" s="94"/>
      <c r="Y28" s="132"/>
      <c r="Z28" s="132"/>
      <c r="AA28" s="132"/>
      <c r="AB28" s="132"/>
      <c r="AC28" s="132"/>
      <c r="AD28" s="95"/>
      <c r="AE28" s="128"/>
      <c r="AF28" s="246"/>
      <c r="AG28" s="177"/>
      <c r="AH28" s="247"/>
      <c r="AI28" s="105"/>
      <c r="AJ28" s="105"/>
      <c r="AK28" s="105"/>
      <c r="AL28" s="105"/>
      <c r="AM28" s="105"/>
      <c r="AN28" s="105"/>
      <c r="AO28" s="105"/>
      <c r="AP28" s="105"/>
      <c r="AQ28" s="105"/>
      <c r="AR28" s="105"/>
    </row>
    <row r="29" spans="1:44" ht="13.05" customHeight="1" outlineLevel="2" x14ac:dyDescent="0.25">
      <c r="A29" s="262" t="str">
        <f>+'PI Budget'!A31</f>
        <v>OPS</v>
      </c>
      <c r="B29" s="263"/>
      <c r="C29" s="264">
        <v>0</v>
      </c>
      <c r="D29" s="265"/>
      <c r="E29" s="265"/>
      <c r="F29" s="265"/>
      <c r="G29" s="266">
        <f t="shared" si="15"/>
        <v>0</v>
      </c>
      <c r="H29" s="266">
        <f>+G29*1.03</f>
        <v>0</v>
      </c>
      <c r="I29" s="266">
        <f>+H29*1.03/2</f>
        <v>0</v>
      </c>
      <c r="J29" s="266">
        <f t="shared" si="17"/>
        <v>0</v>
      </c>
      <c r="K29" s="266">
        <f t="shared" si="17"/>
        <v>0</v>
      </c>
      <c r="L29" s="267">
        <f t="shared" si="16"/>
        <v>0</v>
      </c>
      <c r="M29" s="163"/>
      <c r="N29" s="163"/>
      <c r="O29" s="268"/>
      <c r="P29" s="269">
        <v>12</v>
      </c>
      <c r="Q29" s="270"/>
      <c r="S29" s="93"/>
      <c r="T29" s="155"/>
      <c r="U29" s="160"/>
      <c r="V29" s="94"/>
      <c r="W29" s="94"/>
      <c r="X29" s="94"/>
      <c r="Y29" s="132"/>
      <c r="Z29" s="132"/>
      <c r="AA29" s="132"/>
      <c r="AB29" s="132"/>
      <c r="AC29" s="132"/>
      <c r="AD29" s="95"/>
      <c r="AE29" s="128"/>
      <c r="AF29" s="246"/>
      <c r="AG29" s="177"/>
      <c r="AH29" s="247"/>
      <c r="AI29" s="105"/>
      <c r="AJ29" s="105"/>
      <c r="AK29" s="105"/>
      <c r="AL29" s="105"/>
      <c r="AM29" s="105"/>
      <c r="AN29" s="105"/>
      <c r="AO29" s="105"/>
      <c r="AP29" s="105"/>
      <c r="AQ29" s="105"/>
      <c r="AR29" s="105"/>
    </row>
    <row r="30" spans="1:44" ht="13.05" customHeight="1" outlineLevel="2" x14ac:dyDescent="0.25">
      <c r="A30" s="262" t="str">
        <f>+'PI Budget'!A32</f>
        <v>OPS</v>
      </c>
      <c r="B30" s="263"/>
      <c r="C30" s="264">
        <v>0</v>
      </c>
      <c r="D30" s="265"/>
      <c r="E30" s="265"/>
      <c r="F30" s="265"/>
      <c r="G30" s="266">
        <f t="shared" si="15"/>
        <v>0</v>
      </c>
      <c r="H30" s="266">
        <f>+G30*1.03</f>
        <v>0</v>
      </c>
      <c r="I30" s="266">
        <f>+H30*1.03/2</f>
        <v>0</v>
      </c>
      <c r="J30" s="266">
        <f t="shared" si="17"/>
        <v>0</v>
      </c>
      <c r="K30" s="266">
        <f t="shared" si="17"/>
        <v>0</v>
      </c>
      <c r="L30" s="267">
        <f t="shared" si="16"/>
        <v>0</v>
      </c>
      <c r="M30" s="163"/>
      <c r="N30" s="163"/>
      <c r="O30" s="268"/>
      <c r="P30" s="269">
        <v>12</v>
      </c>
      <c r="Q30" s="270"/>
      <c r="S30" s="93"/>
      <c r="T30" s="155"/>
      <c r="U30" s="160"/>
      <c r="V30" s="94"/>
      <c r="W30" s="94"/>
      <c r="X30" s="94"/>
      <c r="Y30" s="132"/>
      <c r="Z30" s="132"/>
      <c r="AA30" s="132"/>
      <c r="AB30" s="132"/>
      <c r="AC30" s="132"/>
      <c r="AD30" s="95"/>
      <c r="AE30" s="128"/>
      <c r="AF30" s="246"/>
      <c r="AG30" s="177"/>
      <c r="AH30" s="247"/>
      <c r="AI30" s="105"/>
      <c r="AJ30" s="105"/>
      <c r="AK30" s="105"/>
      <c r="AL30" s="105"/>
      <c r="AM30" s="105"/>
      <c r="AN30" s="105"/>
      <c r="AO30" s="105"/>
      <c r="AP30" s="105"/>
      <c r="AQ30" s="105"/>
      <c r="AR30" s="105"/>
    </row>
    <row r="31" spans="1:44" ht="13.05" customHeight="1" outlineLevel="2" x14ac:dyDescent="0.25">
      <c r="A31" s="262" t="str">
        <f>+'PI Budget'!A33</f>
        <v>OPS</v>
      </c>
      <c r="B31" s="263">
        <f t="shared" si="1"/>
        <v>0</v>
      </c>
      <c r="C31" s="264">
        <v>0</v>
      </c>
      <c r="D31" s="265"/>
      <c r="E31" s="265"/>
      <c r="F31" s="265"/>
      <c r="G31" s="266">
        <f t="shared" si="15"/>
        <v>0</v>
      </c>
      <c r="H31" s="266">
        <f>+G31*1.03</f>
        <v>0</v>
      </c>
      <c r="I31" s="266">
        <f>+H31*1.03/2</f>
        <v>0</v>
      </c>
      <c r="J31" s="266">
        <f t="shared" si="17"/>
        <v>0</v>
      </c>
      <c r="K31" s="266">
        <f t="shared" si="17"/>
        <v>0</v>
      </c>
      <c r="L31" s="267">
        <f t="shared" si="16"/>
        <v>0</v>
      </c>
      <c r="M31" s="163"/>
      <c r="N31" s="163"/>
      <c r="O31" s="268"/>
      <c r="P31" s="269">
        <v>12</v>
      </c>
      <c r="Q31" s="270">
        <f>+O31/P31</f>
        <v>0</v>
      </c>
      <c r="S31" s="85" t="s">
        <v>37</v>
      </c>
      <c r="T31" s="156">
        <f t="shared" si="5"/>
        <v>0</v>
      </c>
      <c r="U31" s="161">
        <f t="shared" si="14"/>
        <v>0</v>
      </c>
      <c r="V31" s="86"/>
      <c r="W31" s="86"/>
      <c r="X31" s="86"/>
      <c r="Y31" s="138">
        <v>0</v>
      </c>
      <c r="Z31" s="138">
        <f t="shared" si="8"/>
        <v>0</v>
      </c>
      <c r="AA31" s="138">
        <f t="shared" si="8"/>
        <v>0</v>
      </c>
      <c r="AB31" s="138">
        <f t="shared" si="8"/>
        <v>0</v>
      </c>
      <c r="AC31" s="138">
        <f t="shared" si="8"/>
        <v>0</v>
      </c>
      <c r="AD31" s="87">
        <f t="shared" si="9"/>
        <v>0</v>
      </c>
      <c r="AE31" s="128"/>
      <c r="AF31" s="248">
        <v>0</v>
      </c>
      <c r="AG31" s="178">
        <v>12</v>
      </c>
      <c r="AH31" s="249">
        <f t="shared" si="10"/>
        <v>0</v>
      </c>
      <c r="AI31" s="105"/>
      <c r="AJ31" s="105"/>
      <c r="AK31" s="105"/>
      <c r="AL31" s="105"/>
      <c r="AM31" s="105"/>
      <c r="AN31" s="105"/>
      <c r="AO31" s="105"/>
      <c r="AP31" s="105"/>
      <c r="AQ31" s="105"/>
      <c r="AR31" s="105"/>
    </row>
    <row r="32" spans="1:44" ht="13.05" customHeight="1" outlineLevel="2" x14ac:dyDescent="0.25">
      <c r="A32" s="89" t="str">
        <f>+'PI Budget'!A34</f>
        <v>Undergraduate Students</v>
      </c>
      <c r="B32" s="157">
        <f t="shared" si="1"/>
        <v>0</v>
      </c>
      <c r="C32" s="162">
        <f t="shared" si="12"/>
        <v>0</v>
      </c>
      <c r="D32" s="90"/>
      <c r="E32" s="90"/>
      <c r="F32" s="90"/>
      <c r="G32" s="151">
        <f>(ROUND(C32*Q32,0))</f>
        <v>0</v>
      </c>
      <c r="H32" s="151">
        <f t="shared" ref="H32:K33" si="18">+ROUND(G32*1.03,0)</f>
        <v>0</v>
      </c>
      <c r="I32" s="151">
        <f t="shared" si="18"/>
        <v>0</v>
      </c>
      <c r="J32" s="151">
        <f t="shared" si="18"/>
        <v>0</v>
      </c>
      <c r="K32" s="151">
        <f t="shared" si="18"/>
        <v>0</v>
      </c>
      <c r="L32" s="91">
        <f>SUM(G32:K32)</f>
        <v>0</v>
      </c>
      <c r="M32" s="163"/>
      <c r="N32" s="163"/>
      <c r="O32" s="250"/>
      <c r="P32" s="179">
        <v>12</v>
      </c>
      <c r="Q32" s="251">
        <f>+ROUND(O32/P32,0)</f>
        <v>0</v>
      </c>
      <c r="S32" s="89" t="s">
        <v>38</v>
      </c>
      <c r="T32" s="157">
        <f t="shared" si="5"/>
        <v>0</v>
      </c>
      <c r="U32" s="162">
        <f t="shared" si="14"/>
        <v>0</v>
      </c>
      <c r="V32" s="90"/>
      <c r="W32" s="90"/>
      <c r="X32" s="90"/>
      <c r="Y32" s="151">
        <v>0</v>
      </c>
      <c r="Z32" s="151">
        <f t="shared" si="8"/>
        <v>0</v>
      </c>
      <c r="AA32" s="151">
        <f t="shared" si="8"/>
        <v>0</v>
      </c>
      <c r="AB32" s="151">
        <f t="shared" si="8"/>
        <v>0</v>
      </c>
      <c r="AC32" s="151">
        <f t="shared" si="8"/>
        <v>0</v>
      </c>
      <c r="AD32" s="91">
        <f t="shared" si="9"/>
        <v>0</v>
      </c>
      <c r="AE32" s="128"/>
      <c r="AF32" s="250">
        <f>10.05*1044</f>
        <v>10492.2</v>
      </c>
      <c r="AG32" s="179">
        <v>12</v>
      </c>
      <c r="AH32" s="251">
        <f t="shared" si="10"/>
        <v>874.35</v>
      </c>
      <c r="AI32" s="105"/>
      <c r="AJ32" s="105"/>
      <c r="AK32" s="105"/>
      <c r="AL32" s="105"/>
      <c r="AM32" s="105"/>
      <c r="AN32" s="105"/>
      <c r="AO32" s="105"/>
      <c r="AP32" s="105"/>
      <c r="AQ32" s="105"/>
      <c r="AR32" s="105"/>
    </row>
    <row r="33" spans="1:44" x14ac:dyDescent="0.25">
      <c r="A33" s="89" t="str">
        <f>+'PI Budget'!A36</f>
        <v>Grad Research Asst</v>
      </c>
      <c r="B33" s="157">
        <f t="shared" si="1"/>
        <v>0</v>
      </c>
      <c r="C33" s="162">
        <f t="shared" si="12"/>
        <v>0</v>
      </c>
      <c r="D33" s="90"/>
      <c r="E33" s="90"/>
      <c r="F33" s="90"/>
      <c r="G33" s="151">
        <v>0</v>
      </c>
      <c r="H33" s="151"/>
      <c r="I33" s="151">
        <f t="shared" si="18"/>
        <v>0</v>
      </c>
      <c r="J33" s="151">
        <f t="shared" si="18"/>
        <v>0</v>
      </c>
      <c r="K33" s="151">
        <f t="shared" si="18"/>
        <v>0</v>
      </c>
      <c r="L33" s="91">
        <f>SUM(G33:K33)</f>
        <v>0</v>
      </c>
      <c r="M33" s="163"/>
      <c r="N33" s="163"/>
      <c r="O33" s="250"/>
      <c r="P33" s="179">
        <v>12</v>
      </c>
      <c r="Q33" s="251">
        <f>+ROUND(O33/P33,0)</f>
        <v>0</v>
      </c>
      <c r="S33" s="89" t="s">
        <v>39</v>
      </c>
      <c r="T33" s="157">
        <f t="shared" si="5"/>
        <v>0</v>
      </c>
      <c r="U33" s="162">
        <f t="shared" si="14"/>
        <v>0</v>
      </c>
      <c r="V33" s="90"/>
      <c r="W33" s="90"/>
      <c r="X33" s="90"/>
      <c r="Y33" s="151">
        <v>0</v>
      </c>
      <c r="Z33" s="151">
        <f t="shared" si="8"/>
        <v>0</v>
      </c>
      <c r="AA33" s="151">
        <f t="shared" si="8"/>
        <v>0</v>
      </c>
      <c r="AB33" s="151">
        <f t="shared" si="8"/>
        <v>0</v>
      </c>
      <c r="AC33" s="151">
        <f t="shared" si="8"/>
        <v>0</v>
      </c>
      <c r="AD33" s="91">
        <f t="shared" si="9"/>
        <v>0</v>
      </c>
      <c r="AE33" s="128"/>
      <c r="AF33" s="250">
        <v>18500</v>
      </c>
      <c r="AG33" s="179">
        <v>12</v>
      </c>
      <c r="AH33" s="251">
        <f t="shared" si="10"/>
        <v>1541.6666666666667</v>
      </c>
      <c r="AI33" s="105"/>
      <c r="AJ33" s="105"/>
      <c r="AK33" s="105"/>
      <c r="AL33" s="105"/>
      <c r="AM33" s="105"/>
      <c r="AN33" s="105"/>
      <c r="AO33" s="105"/>
      <c r="AP33" s="105"/>
      <c r="AQ33" s="105"/>
      <c r="AR33" s="105"/>
    </row>
    <row r="34" spans="1:44" x14ac:dyDescent="0.25">
      <c r="A34" s="13" t="s">
        <v>40</v>
      </c>
      <c r="B34" s="13"/>
      <c r="C34" s="8"/>
      <c r="D34" s="8"/>
      <c r="E34" s="8"/>
      <c r="F34" s="8"/>
      <c r="G34" s="135">
        <f>SUM(G15:G33)</f>
        <v>0</v>
      </c>
      <c r="H34" s="135">
        <f>SUM(H15:H33)</f>
        <v>0</v>
      </c>
      <c r="I34" s="135">
        <f>SUM(I15:I33)</f>
        <v>0</v>
      </c>
      <c r="J34" s="135">
        <f>SUM(J15:J33)</f>
        <v>0</v>
      </c>
      <c r="K34" s="135">
        <f>SUM(K15:K33)</f>
        <v>0</v>
      </c>
      <c r="L34" s="14">
        <f>SUM(G34:K34)</f>
        <v>0</v>
      </c>
      <c r="M34" s="163"/>
      <c r="N34" s="163"/>
      <c r="O34" s="252"/>
      <c r="P34" s="253"/>
      <c r="Q34" s="254"/>
      <c r="S34" s="13" t="s">
        <v>40</v>
      </c>
      <c r="T34" s="13"/>
      <c r="U34" s="8"/>
      <c r="V34" s="8"/>
      <c r="W34" s="8"/>
      <c r="X34" s="8"/>
      <c r="Y34" s="135">
        <f>SUM(Y15:Y33)</f>
        <v>0</v>
      </c>
      <c r="Z34" s="135">
        <f>SUM(Z15:Z33)</f>
        <v>0</v>
      </c>
      <c r="AA34" s="135">
        <f>SUM(AA15:AA33)</f>
        <v>0</v>
      </c>
      <c r="AB34" s="135">
        <f>SUM(AB15:AB33)</f>
        <v>0</v>
      </c>
      <c r="AC34" s="135">
        <f>SUM(AC15:AC33)</f>
        <v>0</v>
      </c>
      <c r="AD34" s="14">
        <f t="shared" si="9"/>
        <v>0</v>
      </c>
      <c r="AE34" s="128"/>
      <c r="AF34" s="252"/>
      <c r="AG34" s="253"/>
      <c r="AH34" s="254"/>
      <c r="AI34" s="105"/>
      <c r="AJ34" s="105"/>
      <c r="AK34" s="105"/>
      <c r="AL34" s="105"/>
      <c r="AM34" s="105"/>
      <c r="AN34" s="105"/>
      <c r="AO34" s="105"/>
      <c r="AP34" s="105"/>
      <c r="AQ34" s="105"/>
      <c r="AR34" s="105"/>
    </row>
    <row r="35" spans="1:44" ht="6" customHeight="1" x14ac:dyDescent="0.25">
      <c r="A35" s="9"/>
      <c r="B35" s="9"/>
      <c r="C35" s="9"/>
      <c r="D35" s="9"/>
      <c r="E35" s="9"/>
      <c r="F35" s="9"/>
      <c r="G35" s="9"/>
      <c r="H35" s="24"/>
      <c r="I35" s="24"/>
      <c r="J35" s="24"/>
      <c r="K35" s="12"/>
      <c r="L35" s="12"/>
      <c r="M35" s="163"/>
      <c r="N35" s="163"/>
      <c r="O35" s="146"/>
      <c r="P35" s="12"/>
      <c r="Q35" s="12"/>
      <c r="S35" s="9"/>
      <c r="T35" s="9"/>
      <c r="U35" s="9"/>
      <c r="V35" s="9"/>
      <c r="W35" s="9"/>
      <c r="X35" s="9"/>
      <c r="Y35" s="9"/>
      <c r="Z35" s="24"/>
      <c r="AA35" s="24"/>
      <c r="AB35" s="24"/>
      <c r="AC35" s="12"/>
      <c r="AD35" s="12"/>
      <c r="AE35" s="128"/>
      <c r="AF35" s="146"/>
      <c r="AG35" s="12"/>
      <c r="AH35" s="12"/>
      <c r="AI35" s="105"/>
      <c r="AJ35" s="105"/>
      <c r="AK35" s="105"/>
      <c r="AL35" s="105"/>
      <c r="AM35" s="105"/>
      <c r="AN35" s="105"/>
      <c r="AO35" s="105"/>
      <c r="AP35" s="105"/>
      <c r="AQ35" s="105"/>
      <c r="AR35" s="105"/>
    </row>
    <row r="36" spans="1:44" x14ac:dyDescent="0.25">
      <c r="A36" s="16" t="s">
        <v>41</v>
      </c>
      <c r="B36" s="16"/>
      <c r="C36" s="17"/>
      <c r="D36" s="17"/>
      <c r="E36" s="17"/>
      <c r="F36" s="17"/>
      <c r="G36" s="17"/>
      <c r="H36" s="17"/>
      <c r="I36" s="17"/>
      <c r="J36" s="17"/>
      <c r="K36" s="18"/>
      <c r="L36" s="18"/>
      <c r="M36" s="163"/>
      <c r="N36" s="163"/>
      <c r="O36" s="12"/>
      <c r="P36" s="12"/>
      <c r="Q36" s="12"/>
      <c r="S36" s="16" t="s">
        <v>41</v>
      </c>
      <c r="T36" s="16"/>
      <c r="U36" s="17"/>
      <c r="V36" s="17"/>
      <c r="W36" s="17"/>
      <c r="X36" s="17"/>
      <c r="Y36" s="17"/>
      <c r="Z36" s="17"/>
      <c r="AA36" s="17"/>
      <c r="AB36" s="17"/>
      <c r="AC36" s="18"/>
      <c r="AD36" s="18"/>
      <c r="AE36" s="128"/>
      <c r="AF36" s="12"/>
      <c r="AG36" s="12"/>
      <c r="AH36" s="12"/>
      <c r="AI36" s="105"/>
      <c r="AJ36" s="105"/>
      <c r="AK36" s="105"/>
      <c r="AL36" s="105"/>
      <c r="AM36" s="105"/>
      <c r="AN36" s="105"/>
      <c r="AO36" s="105"/>
      <c r="AP36" s="105"/>
      <c r="AQ36" s="105"/>
      <c r="AR36" s="105"/>
    </row>
    <row r="37" spans="1:44" x14ac:dyDescent="0.25">
      <c r="A37" s="73" t="s">
        <v>42</v>
      </c>
      <c r="B37" s="73"/>
      <c r="C37" s="77">
        <v>0.31</v>
      </c>
      <c r="D37" s="77"/>
      <c r="E37" s="77"/>
      <c r="F37" s="77"/>
      <c r="G37" s="378">
        <f>ROUND(SUM(G15:G20)*$C$37,0)</f>
        <v>0</v>
      </c>
      <c r="H37" s="378">
        <f>ROUND(SUM(H15:H20)*$C$37,0)</f>
        <v>0</v>
      </c>
      <c r="I37" s="378">
        <f>ROUND(SUM(I15:I20)*$C$37,0)</f>
        <v>0</v>
      </c>
      <c r="J37" s="378">
        <f>ROUND(SUM(J15:J20)*$C$37,0)</f>
        <v>0</v>
      </c>
      <c r="K37" s="378">
        <f>ROUND(SUM(K15:K20)*$C$37,0)</f>
        <v>0</v>
      </c>
      <c r="L37" s="75">
        <f t="shared" ref="L37:L42" si="19">SUM(G37:K37)</f>
        <v>0</v>
      </c>
      <c r="M37" s="163"/>
      <c r="N37" s="163"/>
      <c r="O37" s="163"/>
      <c r="P37" s="163"/>
      <c r="Q37" s="163"/>
      <c r="S37" s="73" t="s">
        <v>42</v>
      </c>
      <c r="T37" s="73"/>
      <c r="U37" s="77">
        <v>0.28000000000000003</v>
      </c>
      <c r="V37" s="77"/>
      <c r="W37" s="77"/>
      <c r="X37" s="77"/>
      <c r="Y37" s="378">
        <f>SUM(Y15:Y20)*$C$37</f>
        <v>0</v>
      </c>
      <c r="Z37" s="378">
        <f>SUM(Z15:Z20)*$C$37</f>
        <v>0</v>
      </c>
      <c r="AA37" s="378">
        <f>SUM(AA15:AA20)*$C$37</f>
        <v>0</v>
      </c>
      <c r="AB37" s="378">
        <f>SUM(AB15:AB20)*$C$37</f>
        <v>0</v>
      </c>
      <c r="AC37" s="378">
        <f>SUM(AC15:AC20)*$C$37</f>
        <v>0</v>
      </c>
      <c r="AD37" s="75">
        <f t="shared" ref="AD37:AD43" si="20">SUM(Y37:AC37)</f>
        <v>0</v>
      </c>
      <c r="AE37" s="128"/>
      <c r="AF37" s="163"/>
      <c r="AG37" s="163"/>
      <c r="AH37" s="163"/>
      <c r="AI37" s="105"/>
      <c r="AJ37" s="105"/>
      <c r="AK37" s="105"/>
      <c r="AL37" s="105"/>
      <c r="AM37" s="105"/>
      <c r="AN37" s="105"/>
      <c r="AO37" s="105"/>
      <c r="AP37" s="105"/>
      <c r="AQ37" s="105"/>
      <c r="AR37" s="105"/>
    </row>
    <row r="38" spans="1:44" outlineLevel="2" x14ac:dyDescent="0.25">
      <c r="A38" s="78" t="s">
        <v>43</v>
      </c>
      <c r="B38" s="78"/>
      <c r="C38" s="81">
        <v>0.39</v>
      </c>
      <c r="D38" s="81"/>
      <c r="E38" s="81"/>
      <c r="F38" s="81"/>
      <c r="G38" s="143">
        <v>0</v>
      </c>
      <c r="H38" s="143">
        <f>ROUND((H23+H22+H21)*$C$38,0)</f>
        <v>0</v>
      </c>
      <c r="I38" s="143">
        <f>ROUND((I23+I22+I21)*$C$38,0)</f>
        <v>0</v>
      </c>
      <c r="J38" s="143">
        <f>ROUND((J23+J22+J21)*$C$38,0)</f>
        <v>0</v>
      </c>
      <c r="K38" s="143">
        <f>ROUND((K23+K22+K21)*$C$38,0)</f>
        <v>0</v>
      </c>
      <c r="L38" s="80">
        <f t="shared" si="19"/>
        <v>0</v>
      </c>
      <c r="M38" s="163"/>
      <c r="N38" s="163"/>
      <c r="O38" s="163"/>
      <c r="P38" s="163"/>
      <c r="Q38" s="163"/>
      <c r="S38" s="78" t="s">
        <v>43</v>
      </c>
      <c r="T38" s="78"/>
      <c r="U38" s="81">
        <v>0.37</v>
      </c>
      <c r="V38" s="81"/>
      <c r="W38" s="81"/>
      <c r="X38" s="81"/>
      <c r="Y38" s="143">
        <f>(Y23)*$C$38</f>
        <v>0</v>
      </c>
      <c r="Z38" s="143">
        <f>(Z23)*$C$38</f>
        <v>0</v>
      </c>
      <c r="AA38" s="143">
        <f>(AA23)*$C$38</f>
        <v>0</v>
      </c>
      <c r="AB38" s="143">
        <f>(AB23)*$C$38</f>
        <v>0</v>
      </c>
      <c r="AC38" s="143">
        <f>(AC23)*$C$38</f>
        <v>0</v>
      </c>
      <c r="AD38" s="80">
        <f t="shared" si="20"/>
        <v>0</v>
      </c>
      <c r="AE38" s="128"/>
      <c r="AF38" s="163"/>
      <c r="AG38" s="163"/>
      <c r="AH38" s="163"/>
      <c r="AI38" s="105"/>
      <c r="AJ38" s="105"/>
      <c r="AK38" s="105"/>
      <c r="AL38" s="105"/>
      <c r="AM38" s="105"/>
      <c r="AN38" s="105"/>
      <c r="AO38" s="105"/>
      <c r="AP38" s="105"/>
      <c r="AQ38" s="105"/>
      <c r="AR38" s="105"/>
    </row>
    <row r="39" spans="1:44" outlineLevel="2" x14ac:dyDescent="0.25">
      <c r="A39" s="82" t="s">
        <v>35</v>
      </c>
      <c r="B39" s="82"/>
      <c r="C39" s="84">
        <v>0.52</v>
      </c>
      <c r="D39" s="84"/>
      <c r="E39" s="84"/>
      <c r="F39" s="84"/>
      <c r="G39" s="130">
        <f>ROUND((G24)*$C$39,0)</f>
        <v>0</v>
      </c>
      <c r="H39" s="130">
        <f>ROUND((H24)*$C$39,0)</f>
        <v>0</v>
      </c>
      <c r="I39" s="130">
        <f>ROUND((I24)*$C$39,0)</f>
        <v>0</v>
      </c>
      <c r="J39" s="130">
        <f>ROUND((J24)*$C$39,0)</f>
        <v>0</v>
      </c>
      <c r="K39" s="130">
        <f>ROUND((K24)*$C$39,0)</f>
        <v>0</v>
      </c>
      <c r="L39" s="140">
        <f t="shared" si="19"/>
        <v>0</v>
      </c>
      <c r="M39" s="163"/>
      <c r="N39" s="163"/>
      <c r="O39" s="163"/>
      <c r="P39" s="163"/>
      <c r="Q39" s="163"/>
      <c r="S39" s="82" t="s">
        <v>35</v>
      </c>
      <c r="T39" s="82"/>
      <c r="U39" s="84">
        <v>0.5</v>
      </c>
      <c r="V39" s="84"/>
      <c r="W39" s="84"/>
      <c r="X39" s="84"/>
      <c r="Y39" s="130">
        <f>(Y24)*$C$39</f>
        <v>0</v>
      </c>
      <c r="Z39" s="130">
        <f>(Z24)*$C$39</f>
        <v>0</v>
      </c>
      <c r="AA39" s="130">
        <f>(AA24)*$C$39</f>
        <v>0</v>
      </c>
      <c r="AB39" s="130">
        <f>(AB24)*$C$39</f>
        <v>0</v>
      </c>
      <c r="AC39" s="130">
        <f>(AC24)*$C$39</f>
        <v>0</v>
      </c>
      <c r="AD39" s="140">
        <f t="shared" si="20"/>
        <v>0</v>
      </c>
      <c r="AE39" s="128"/>
      <c r="AF39" s="163"/>
      <c r="AG39" s="163"/>
      <c r="AH39" s="163"/>
      <c r="AI39" s="105"/>
      <c r="AJ39" s="105"/>
      <c r="AK39" s="105"/>
      <c r="AL39" s="105"/>
      <c r="AM39" s="105"/>
      <c r="AN39" s="105"/>
      <c r="AO39" s="105"/>
      <c r="AP39" s="105"/>
      <c r="AQ39" s="105"/>
      <c r="AR39" s="105"/>
    </row>
    <row r="40" spans="1:44" outlineLevel="2" x14ac:dyDescent="0.25">
      <c r="A40" s="93" t="s">
        <v>44</v>
      </c>
      <c r="B40" s="93"/>
      <c r="C40" s="96">
        <v>0.23</v>
      </c>
      <c r="D40" s="96"/>
      <c r="E40" s="96"/>
      <c r="F40" s="96"/>
      <c r="G40" s="132">
        <f>+ROUND(G25*$C$40,0)</f>
        <v>0</v>
      </c>
      <c r="H40" s="132">
        <f>+ROUND(H25*$C$40,0)</f>
        <v>0</v>
      </c>
      <c r="I40" s="132">
        <f>+ROUND(I25*$C$40,0)</f>
        <v>0</v>
      </c>
      <c r="J40" s="132">
        <f>+ROUND(J25*$C$40,0)</f>
        <v>0</v>
      </c>
      <c r="K40" s="132">
        <f>+ROUND(K25*$C$40,0)</f>
        <v>0</v>
      </c>
      <c r="L40" s="95">
        <f t="shared" si="19"/>
        <v>0</v>
      </c>
      <c r="M40" s="163"/>
      <c r="N40" s="163"/>
      <c r="O40" s="163"/>
      <c r="P40" s="163"/>
      <c r="Q40" s="163"/>
      <c r="S40" s="93" t="s">
        <v>44</v>
      </c>
      <c r="T40" s="93"/>
      <c r="U40" s="96">
        <v>0.22</v>
      </c>
      <c r="V40" s="96"/>
      <c r="W40" s="96"/>
      <c r="X40" s="96"/>
      <c r="Y40" s="132">
        <f>+Y25*$C$40</f>
        <v>0</v>
      </c>
      <c r="Z40" s="132">
        <f>+Z25*$C$40</f>
        <v>0</v>
      </c>
      <c r="AA40" s="132">
        <f>+AA25*$C$40</f>
        <v>0</v>
      </c>
      <c r="AB40" s="132">
        <f>+AB25*$C$40</f>
        <v>0</v>
      </c>
      <c r="AC40" s="132">
        <f>+AC25*$C$40</f>
        <v>0</v>
      </c>
      <c r="AD40" s="95">
        <f t="shared" si="20"/>
        <v>0</v>
      </c>
      <c r="AE40" s="128"/>
      <c r="AF40" s="163"/>
      <c r="AG40" s="163"/>
      <c r="AH40" s="163"/>
      <c r="AI40" s="105"/>
      <c r="AJ40" s="105"/>
      <c r="AK40" s="105"/>
      <c r="AL40" s="105"/>
      <c r="AM40" s="105"/>
      <c r="AN40" s="105"/>
      <c r="AO40" s="105"/>
      <c r="AP40" s="105"/>
      <c r="AQ40" s="105"/>
      <c r="AR40" s="105"/>
    </row>
    <row r="41" spans="1:44" outlineLevel="2" x14ac:dyDescent="0.25">
      <c r="A41" s="85" t="s">
        <v>37</v>
      </c>
      <c r="B41" s="85"/>
      <c r="C41" s="88">
        <v>0.14000000000000001</v>
      </c>
      <c r="D41" s="88"/>
      <c r="E41" s="88"/>
      <c r="F41" s="88"/>
      <c r="G41" s="138">
        <f>+ROUND(SUM(G26:G31)*$C$41,0)</f>
        <v>0</v>
      </c>
      <c r="H41" s="138">
        <f>+ROUND(SUM(H26:H31)*$C$41,0)</f>
        <v>0</v>
      </c>
      <c r="I41" s="138">
        <f>+ROUND(SUM(I26:I31)*$C$41,0)</f>
        <v>0</v>
      </c>
      <c r="J41" s="138">
        <f>+ROUND(SUM(J26:J31)*$C$41,0)</f>
        <v>0</v>
      </c>
      <c r="K41" s="138">
        <f>+ROUND(SUM(K26:K31)*$C$41,0)</f>
        <v>0</v>
      </c>
      <c r="L41" s="87">
        <f t="shared" si="19"/>
        <v>0</v>
      </c>
      <c r="M41" s="163"/>
      <c r="N41" s="163"/>
      <c r="O41" s="163"/>
      <c r="P41" s="163"/>
      <c r="Q41" s="163"/>
      <c r="S41" s="85" t="s">
        <v>37</v>
      </c>
      <c r="T41" s="85"/>
      <c r="U41" s="88">
        <v>0.12</v>
      </c>
      <c r="V41" s="88"/>
      <c r="W41" s="88"/>
      <c r="X41" s="88"/>
      <c r="Y41" s="138">
        <f>+Y31*$C$41</f>
        <v>0</v>
      </c>
      <c r="Z41" s="138">
        <f>+Z31*$C$41</f>
        <v>0</v>
      </c>
      <c r="AA41" s="138">
        <f>+AA31*$C$41</f>
        <v>0</v>
      </c>
      <c r="AB41" s="138">
        <f>+AB31*$C$41</f>
        <v>0</v>
      </c>
      <c r="AC41" s="138">
        <f>+AC31*$C$41</f>
        <v>0</v>
      </c>
      <c r="AD41" s="87">
        <f t="shared" si="20"/>
        <v>0</v>
      </c>
      <c r="AE41" s="128"/>
      <c r="AF41" s="163"/>
      <c r="AG41" s="163"/>
      <c r="AH41" s="163"/>
      <c r="AI41" s="105"/>
      <c r="AJ41" s="105"/>
      <c r="AK41" s="105"/>
      <c r="AL41" s="105"/>
      <c r="AM41" s="105"/>
      <c r="AN41" s="105"/>
      <c r="AO41" s="105"/>
      <c r="AP41" s="105"/>
      <c r="AQ41" s="105"/>
      <c r="AR41" s="105"/>
    </row>
    <row r="42" spans="1:44" x14ac:dyDescent="0.25">
      <c r="A42" s="89" t="s">
        <v>45</v>
      </c>
      <c r="B42" s="89"/>
      <c r="C42" s="92">
        <v>0.02</v>
      </c>
      <c r="D42" s="92"/>
      <c r="E42" s="92"/>
      <c r="F42" s="92"/>
      <c r="G42" s="131">
        <f>ROUND(SUM(G32:G33)*$C$42,0)</f>
        <v>0</v>
      </c>
      <c r="H42" s="131">
        <f>ROUND(SUM(H32:H33)*$C$42,0)</f>
        <v>0</v>
      </c>
      <c r="I42" s="131">
        <f>ROUND(SUM(I32:I33)*$C$42,0)</f>
        <v>0</v>
      </c>
      <c r="J42" s="131">
        <f>ROUND(SUM(J32:J33)*$C$42,0)</f>
        <v>0</v>
      </c>
      <c r="K42" s="131">
        <f>ROUND(SUM(K32:K33)*$C$42,0)</f>
        <v>0</v>
      </c>
      <c r="L42" s="91">
        <f t="shared" si="19"/>
        <v>0</v>
      </c>
      <c r="M42" s="163"/>
      <c r="N42" s="163"/>
      <c r="O42" s="163"/>
      <c r="P42" s="163"/>
      <c r="Q42" s="163"/>
      <c r="S42" s="89" t="s">
        <v>45</v>
      </c>
      <c r="T42" s="89"/>
      <c r="U42" s="92">
        <v>0.02</v>
      </c>
      <c r="V42" s="92"/>
      <c r="W42" s="92"/>
      <c r="X42" s="92"/>
      <c r="Y42" s="131">
        <f>SUM(Y32:Y33)*$C$42</f>
        <v>0</v>
      </c>
      <c r="Z42" s="131">
        <f>SUM(Z32:Z33)*$C$42</f>
        <v>0</v>
      </c>
      <c r="AA42" s="131">
        <f>SUM(AA32:AA33)*$C$42</f>
        <v>0</v>
      </c>
      <c r="AB42" s="131">
        <f>SUM(AB32:AB33)*$C$42</f>
        <v>0</v>
      </c>
      <c r="AC42" s="131">
        <f>SUM(AC32:AC33)*$C$42</f>
        <v>0</v>
      </c>
      <c r="AD42" s="91">
        <f t="shared" si="20"/>
        <v>0</v>
      </c>
      <c r="AE42" s="128"/>
      <c r="AF42" s="163"/>
      <c r="AG42" s="163"/>
      <c r="AH42" s="163"/>
      <c r="AI42" s="105"/>
      <c r="AJ42" s="313"/>
      <c r="AK42" s="313"/>
      <c r="AL42" s="313"/>
      <c r="AM42" s="313"/>
      <c r="AN42" s="313"/>
      <c r="AO42" s="313"/>
      <c r="AP42" s="313"/>
      <c r="AQ42" s="313"/>
      <c r="AR42" s="313"/>
    </row>
    <row r="43" spans="1:44" s="3" customFormat="1" ht="13.8" x14ac:dyDescent="0.25">
      <c r="A43" s="13" t="s">
        <v>46</v>
      </c>
      <c r="B43" s="13"/>
      <c r="C43" s="26"/>
      <c r="D43" s="26"/>
      <c r="E43" s="26"/>
      <c r="F43" s="26"/>
      <c r="G43" s="135">
        <f>SUM(G37:G42)</f>
        <v>0</v>
      </c>
      <c r="H43" s="135">
        <f>SUM(H37:H42)</f>
        <v>0</v>
      </c>
      <c r="I43" s="135">
        <f>SUM(I37:I42)</f>
        <v>0</v>
      </c>
      <c r="J43" s="135">
        <f>SUM(J37:J42)</f>
        <v>0</v>
      </c>
      <c r="K43" s="135">
        <f>SUM(K37:K42)</f>
        <v>0</v>
      </c>
      <c r="L43" s="14">
        <f>SUM(G43:K43)</f>
        <v>0</v>
      </c>
      <c r="M43" s="163"/>
      <c r="N43" s="163"/>
      <c r="O43" s="163"/>
      <c r="P43" s="163"/>
      <c r="Q43" s="163"/>
      <c r="R43" s="106"/>
      <c r="S43" s="13" t="s">
        <v>46</v>
      </c>
      <c r="T43" s="13"/>
      <c r="U43" s="26"/>
      <c r="V43" s="26"/>
      <c r="W43" s="26"/>
      <c r="X43" s="26"/>
      <c r="Y43" s="135">
        <f>SUM(Y37:Y42)</f>
        <v>0</v>
      </c>
      <c r="Z43" s="135">
        <f>SUM(Z37:Z42)</f>
        <v>0</v>
      </c>
      <c r="AA43" s="135">
        <f>SUM(AA37:AA42)</f>
        <v>0</v>
      </c>
      <c r="AB43" s="135">
        <f>SUM(AB37:AB42)</f>
        <v>0</v>
      </c>
      <c r="AC43" s="135">
        <f>SUM(AC37:AC42)</f>
        <v>0</v>
      </c>
      <c r="AD43" s="14">
        <f t="shared" si="20"/>
        <v>0</v>
      </c>
      <c r="AE43" s="128"/>
      <c r="AF43" s="163"/>
      <c r="AG43" s="163"/>
      <c r="AH43" s="163"/>
      <c r="AI43" s="106"/>
      <c r="AJ43" s="625" t="s">
        <v>162</v>
      </c>
      <c r="AK43" s="625"/>
      <c r="AL43" s="625"/>
      <c r="AM43" s="625"/>
      <c r="AN43" s="625"/>
      <c r="AO43" s="625"/>
      <c r="AP43" s="625"/>
      <c r="AQ43" s="625"/>
      <c r="AR43" s="625"/>
    </row>
    <row r="44" spans="1:44" s="3" customFormat="1" ht="6" customHeight="1" x14ac:dyDescent="0.25">
      <c r="A44" s="11"/>
      <c r="B44" s="11"/>
      <c r="C44" s="15"/>
      <c r="D44" s="15"/>
      <c r="E44" s="15"/>
      <c r="F44" s="15"/>
      <c r="G44" s="15"/>
      <c r="H44" s="15"/>
      <c r="I44" s="15"/>
      <c r="J44" s="15"/>
      <c r="K44" s="12"/>
      <c r="L44" s="12"/>
      <c r="M44" s="163"/>
      <c r="N44" s="163"/>
      <c r="O44" s="146"/>
      <c r="P44" s="12"/>
      <c r="Q44" s="12"/>
      <c r="R44" s="106"/>
      <c r="S44" s="11"/>
      <c r="T44" s="11"/>
      <c r="U44" s="15"/>
      <c r="V44" s="15"/>
      <c r="W44" s="15"/>
      <c r="X44" s="15"/>
      <c r="Y44" s="15"/>
      <c r="Z44" s="15"/>
      <c r="AA44" s="15"/>
      <c r="AB44" s="15"/>
      <c r="AC44" s="12"/>
      <c r="AD44" s="12"/>
      <c r="AE44" s="128"/>
      <c r="AF44" s="146"/>
      <c r="AG44" s="12"/>
      <c r="AH44" s="12"/>
      <c r="AI44" s="106"/>
      <c r="AJ44" s="9"/>
      <c r="AK44" s="9"/>
      <c r="AL44" s="9"/>
      <c r="AM44" s="9"/>
      <c r="AN44" s="9"/>
      <c r="AO44" s="9"/>
      <c r="AP44" s="9"/>
      <c r="AQ44" s="9"/>
      <c r="AR44" s="9"/>
    </row>
    <row r="45" spans="1:44" s="4" customFormat="1" ht="13.8" x14ac:dyDescent="0.25">
      <c r="A45" s="16" t="s">
        <v>47</v>
      </c>
      <c r="B45" s="16"/>
      <c r="C45" s="20"/>
      <c r="D45" s="20"/>
      <c r="E45" s="20"/>
      <c r="F45" s="20"/>
      <c r="G45" s="20"/>
      <c r="H45" s="20"/>
      <c r="I45" s="20"/>
      <c r="J45" s="20"/>
      <c r="K45" s="21"/>
      <c r="L45" s="19"/>
      <c r="M45" s="163"/>
      <c r="N45" s="184"/>
      <c r="O45" s="184" t="s">
        <v>48</v>
      </c>
      <c r="P45" s="185" t="s">
        <v>49</v>
      </c>
      <c r="Q45" s="185" t="s">
        <v>50</v>
      </c>
      <c r="R45" s="107"/>
      <c r="S45" s="16" t="s">
        <v>47</v>
      </c>
      <c r="T45" s="16"/>
      <c r="U45" s="20"/>
      <c r="V45" s="20"/>
      <c r="W45" s="20"/>
      <c r="X45" s="20"/>
      <c r="Y45" s="20"/>
      <c r="Z45" s="20"/>
      <c r="AA45" s="20"/>
      <c r="AB45" s="20"/>
      <c r="AC45" s="21"/>
      <c r="AD45" s="19"/>
      <c r="AE45" s="128"/>
      <c r="AF45" s="184" t="s">
        <v>48</v>
      </c>
      <c r="AG45" s="185" t="s">
        <v>49</v>
      </c>
      <c r="AH45" s="185" t="s">
        <v>50</v>
      </c>
      <c r="AI45" s="107"/>
      <c r="AJ45" s="312" t="s">
        <v>164</v>
      </c>
      <c r="AK45" s="306"/>
      <c r="AL45" s="306"/>
      <c r="AM45" s="306"/>
      <c r="AN45" s="306"/>
      <c r="AO45" s="306"/>
      <c r="AP45" s="306"/>
      <c r="AQ45" s="307"/>
      <c r="AR45" s="307"/>
    </row>
    <row r="46" spans="1:44" s="4" customFormat="1" ht="13.8" x14ac:dyDescent="0.25">
      <c r="A46" s="9" t="str">
        <f>+'PI Budget'!A51</f>
        <v>Conference Travel</v>
      </c>
      <c r="B46" s="11"/>
      <c r="C46" s="25"/>
      <c r="D46" s="25"/>
      <c r="E46" s="25"/>
      <c r="F46" s="25"/>
      <c r="G46" s="133">
        <f>+AR60+AR78</f>
        <v>0</v>
      </c>
      <c r="H46" s="133">
        <f t="shared" ref="H46:K47" si="21">+ROUND(G46*1.05,0)</f>
        <v>0</v>
      </c>
      <c r="I46" s="133">
        <f t="shared" si="21"/>
        <v>0</v>
      </c>
      <c r="J46" s="133">
        <f t="shared" si="21"/>
        <v>0</v>
      </c>
      <c r="K46" s="133">
        <f t="shared" si="21"/>
        <v>0</v>
      </c>
      <c r="L46" s="12">
        <f>SUM(G46:K46)</f>
        <v>0</v>
      </c>
      <c r="M46" s="163"/>
      <c r="N46" s="314" t="s">
        <v>165</v>
      </c>
      <c r="O46" s="213"/>
      <c r="P46" s="213"/>
      <c r="Q46" s="213"/>
      <c r="R46" s="107"/>
      <c r="S46" s="9" t="s">
        <v>51</v>
      </c>
      <c r="T46" s="11"/>
      <c r="U46" s="25"/>
      <c r="V46" s="25"/>
      <c r="W46" s="25"/>
      <c r="X46" s="25"/>
      <c r="Y46" s="133">
        <f>+PersonnelTravelTuitionWorksheet!Z73+PersonnelTravelTuitionWorksheet!Z60+PersonnelTravelTuitionWorksheet!Z47</f>
        <v>0</v>
      </c>
      <c r="Z46" s="133">
        <f t="shared" ref="Z46:AC47" si="22">+Y46*1.05</f>
        <v>0</v>
      </c>
      <c r="AA46" s="133">
        <f t="shared" si="22"/>
        <v>0</v>
      </c>
      <c r="AB46" s="133">
        <f t="shared" si="22"/>
        <v>0</v>
      </c>
      <c r="AC46" s="133">
        <f t="shared" si="22"/>
        <v>0</v>
      </c>
      <c r="AD46" s="12">
        <f>SUM(Y46:AC46)</f>
        <v>0</v>
      </c>
      <c r="AE46" s="128"/>
      <c r="AF46" s="213"/>
      <c r="AG46" s="213"/>
      <c r="AH46" s="213"/>
      <c r="AI46" s="107"/>
      <c r="AJ46" s="626" t="s">
        <v>166</v>
      </c>
      <c r="AK46" s="626"/>
      <c r="AL46" s="183"/>
      <c r="AM46" s="183"/>
      <c r="AN46" s="183"/>
      <c r="AO46" s="183"/>
      <c r="AP46" s="183"/>
      <c r="AQ46" s="183"/>
    </row>
    <row r="47" spans="1:44" s="4" customFormat="1" ht="14.25" customHeight="1" x14ac:dyDescent="0.25">
      <c r="A47" s="9" t="str">
        <f>+'PI Budget'!A52</f>
        <v>Project Travel</v>
      </c>
      <c r="B47" s="9"/>
      <c r="C47" s="9"/>
      <c r="D47" s="9"/>
      <c r="E47" s="9"/>
      <c r="F47" s="9"/>
      <c r="G47" s="133">
        <f>+AR96</f>
        <v>0</v>
      </c>
      <c r="H47" s="133">
        <f t="shared" si="21"/>
        <v>0</v>
      </c>
      <c r="I47" s="133">
        <f t="shared" si="21"/>
        <v>0</v>
      </c>
      <c r="J47" s="133">
        <f t="shared" si="21"/>
        <v>0</v>
      </c>
      <c r="K47" s="133">
        <f t="shared" si="21"/>
        <v>0</v>
      </c>
      <c r="L47" s="12">
        <f>SUM(G47:K47)</f>
        <v>0</v>
      </c>
      <c r="M47" s="163"/>
      <c r="N47" s="314" t="s">
        <v>165</v>
      </c>
      <c r="O47" s="213"/>
      <c r="P47" s="213"/>
      <c r="Q47" s="213"/>
      <c r="R47" s="107"/>
      <c r="S47" s="9" t="s">
        <v>52</v>
      </c>
      <c r="T47" s="9"/>
      <c r="U47" s="9"/>
      <c r="V47" s="9"/>
      <c r="W47" s="9"/>
      <c r="X47" s="9"/>
      <c r="Y47" s="133">
        <v>0</v>
      </c>
      <c r="Z47" s="133">
        <f t="shared" si="22"/>
        <v>0</v>
      </c>
      <c r="AA47" s="133">
        <f t="shared" si="22"/>
        <v>0</v>
      </c>
      <c r="AB47" s="133">
        <f t="shared" si="22"/>
        <v>0</v>
      </c>
      <c r="AC47" s="133">
        <f t="shared" si="22"/>
        <v>0</v>
      </c>
      <c r="AD47" s="12">
        <f>SUM(Y47:AC47)</f>
        <v>0</v>
      </c>
      <c r="AE47" s="128"/>
      <c r="AF47" s="213"/>
      <c r="AG47" s="213"/>
      <c r="AH47" s="213"/>
      <c r="AI47" s="107"/>
      <c r="AJ47" s="50"/>
      <c r="AK47" s="50"/>
      <c r="AL47" s="50"/>
      <c r="AM47" s="50"/>
      <c r="AN47" s="50"/>
      <c r="AO47" s="50"/>
      <c r="AP47" s="50"/>
      <c r="AQ47" s="50"/>
      <c r="AR47" s="53"/>
    </row>
    <row r="48" spans="1:44" s="4" customFormat="1" ht="14.25" customHeight="1" x14ac:dyDescent="0.25">
      <c r="A48" s="13" t="s">
        <v>53</v>
      </c>
      <c r="B48" s="13"/>
      <c r="C48" s="8"/>
      <c r="D48" s="8"/>
      <c r="E48" s="8"/>
      <c r="F48" s="8"/>
      <c r="G48" s="135">
        <f>SUM(G46:G47)</f>
        <v>0</v>
      </c>
      <c r="H48" s="135">
        <f>SUM(H46:H47)</f>
        <v>0</v>
      </c>
      <c r="I48" s="135">
        <f>SUM(I46:I47)</f>
        <v>0</v>
      </c>
      <c r="J48" s="135">
        <f>SUM(J46:J47)</f>
        <v>0</v>
      </c>
      <c r="K48" s="135">
        <f>SUM(K46:K47)</f>
        <v>0</v>
      </c>
      <c r="L48" s="14">
        <f>SUM(G48:K48)</f>
        <v>0</v>
      </c>
      <c r="M48" s="163"/>
      <c r="N48" s="314" t="s">
        <v>168</v>
      </c>
      <c r="O48" s="213"/>
      <c r="P48" s="213"/>
      <c r="Q48" s="213"/>
      <c r="R48" s="107"/>
      <c r="S48" s="13" t="s">
        <v>53</v>
      </c>
      <c r="T48" s="13"/>
      <c r="U48" s="8"/>
      <c r="V48" s="8"/>
      <c r="W48" s="8"/>
      <c r="X48" s="8"/>
      <c r="Y48" s="135">
        <f>SUM(Y46:Y47)</f>
        <v>0</v>
      </c>
      <c r="Z48" s="135">
        <f>SUM(Z46:Z47)</f>
        <v>0</v>
      </c>
      <c r="AA48" s="135">
        <f>SUM(AA46:AA47)</f>
        <v>0</v>
      </c>
      <c r="AB48" s="135">
        <f>SUM(AB46:AB47)</f>
        <v>0</v>
      </c>
      <c r="AC48" s="135">
        <f>SUM(AC46:AC47)</f>
        <v>0</v>
      </c>
      <c r="AD48" s="14">
        <f>SUM(Y48:AC48)</f>
        <v>0</v>
      </c>
      <c r="AE48" s="128"/>
      <c r="AF48" s="213"/>
      <c r="AG48" s="213"/>
      <c r="AH48" s="213"/>
      <c r="AI48" s="107"/>
      <c r="AJ48" s="214">
        <f>+O46</f>
        <v>0</v>
      </c>
      <c r="AK48" s="53" t="s">
        <v>169</v>
      </c>
      <c r="AL48" s="214">
        <f>+P46</f>
        <v>0</v>
      </c>
      <c r="AM48" s="53" t="s">
        <v>49</v>
      </c>
      <c r="AN48" s="58">
        <f>+AL48-1</f>
        <v>-1</v>
      </c>
      <c r="AO48" s="53" t="s">
        <v>170</v>
      </c>
      <c r="AP48" s="214">
        <f>+Q46</f>
        <v>0</v>
      </c>
      <c r="AQ48" s="59" t="s">
        <v>171</v>
      </c>
      <c r="AR48" s="297"/>
    </row>
    <row r="49" spans="1:44" s="4" customFormat="1" ht="6" customHeight="1" x14ac:dyDescent="0.25">
      <c r="A49" s="9"/>
      <c r="B49" s="9"/>
      <c r="C49" s="9"/>
      <c r="D49" s="9"/>
      <c r="E49" s="9"/>
      <c r="F49" s="9"/>
      <c r="G49" s="52"/>
      <c r="H49" s="9"/>
      <c r="I49" s="9"/>
      <c r="J49" s="9"/>
      <c r="K49" s="12"/>
      <c r="L49" s="12"/>
      <c r="M49" s="163"/>
      <c r="N49" s="163"/>
      <c r="O49" s="12"/>
      <c r="P49" s="12"/>
      <c r="Q49" s="12"/>
      <c r="R49" s="107"/>
      <c r="S49" s="9"/>
      <c r="T49" s="9"/>
      <c r="U49" s="9"/>
      <c r="V49" s="9"/>
      <c r="W49" s="9"/>
      <c r="X49" s="9"/>
      <c r="Y49" s="52"/>
      <c r="Z49" s="9"/>
      <c r="AA49" s="9"/>
      <c r="AB49" s="9"/>
      <c r="AC49" s="12"/>
      <c r="AD49" s="12"/>
      <c r="AE49" s="128"/>
      <c r="AF49" s="12"/>
      <c r="AG49" s="12"/>
      <c r="AH49" s="12"/>
      <c r="AI49" s="107"/>
    </row>
    <row r="50" spans="1:44" s="4" customFormat="1" ht="13.8" x14ac:dyDescent="0.25">
      <c r="A50" s="16" t="s">
        <v>54</v>
      </c>
      <c r="B50" s="16"/>
      <c r="C50" s="17"/>
      <c r="D50" s="17"/>
      <c r="E50" s="17"/>
      <c r="F50" s="17"/>
      <c r="G50" s="17"/>
      <c r="H50" s="17"/>
      <c r="I50" s="17"/>
      <c r="J50" s="17"/>
      <c r="K50" s="17"/>
      <c r="L50" s="19"/>
      <c r="M50" s="163"/>
      <c r="N50" s="163"/>
      <c r="O50" s="58"/>
      <c r="P50" s="53"/>
      <c r="Q50" s="53"/>
      <c r="R50" s="107"/>
      <c r="S50" s="16" t="s">
        <v>54</v>
      </c>
      <c r="T50" s="16"/>
      <c r="U50" s="17"/>
      <c r="V50" s="17"/>
      <c r="W50" s="17"/>
      <c r="X50" s="17"/>
      <c r="Y50" s="17"/>
      <c r="Z50" s="17"/>
      <c r="AA50" s="17"/>
      <c r="AB50" s="17"/>
      <c r="AC50" s="17"/>
      <c r="AD50" s="19"/>
      <c r="AE50" s="128"/>
      <c r="AF50" s="58"/>
      <c r="AG50" s="53"/>
      <c r="AH50" s="53"/>
      <c r="AI50" s="107"/>
      <c r="AJ50" s="58">
        <f>AJ48</f>
        <v>0</v>
      </c>
      <c r="AK50" s="59" t="s">
        <v>172</v>
      </c>
      <c r="AL50" s="53"/>
      <c r="AM50" s="58" t="s">
        <v>173</v>
      </c>
      <c r="AN50" s="58"/>
      <c r="AO50" s="53"/>
      <c r="AP50" s="67">
        <v>400</v>
      </c>
      <c r="AQ50" s="59" t="s">
        <v>174</v>
      </c>
      <c r="AR50" s="297">
        <f>ROUND(AJ50*AP50*AP48,0)</f>
        <v>0</v>
      </c>
    </row>
    <row r="51" spans="1:44" s="4" customFormat="1" ht="14.25" customHeight="1" x14ac:dyDescent="0.25">
      <c r="A51" s="9" t="str">
        <f>+'PI Budget'!A56</f>
        <v>Supplies</v>
      </c>
      <c r="B51" s="9"/>
      <c r="C51" s="9"/>
      <c r="D51" s="9"/>
      <c r="E51" s="9"/>
      <c r="F51" s="9"/>
      <c r="G51" s="133">
        <v>0</v>
      </c>
      <c r="H51" s="133">
        <v>0</v>
      </c>
      <c r="I51" s="133">
        <v>0</v>
      </c>
      <c r="J51" s="133">
        <v>0</v>
      </c>
      <c r="K51" s="133">
        <v>0</v>
      </c>
      <c r="L51" s="12">
        <f>SUM(G51:K51)</f>
        <v>0</v>
      </c>
      <c r="M51" s="163"/>
      <c r="N51" s="163"/>
      <c r="O51" s="133"/>
      <c r="P51" s="133"/>
      <c r="Q51" s="133"/>
      <c r="R51" s="107"/>
      <c r="S51" s="9" t="s">
        <v>55</v>
      </c>
      <c r="T51" s="9"/>
      <c r="U51" s="9"/>
      <c r="V51" s="9"/>
      <c r="W51" s="9"/>
      <c r="X51" s="9"/>
      <c r="Y51" s="133">
        <v>0</v>
      </c>
      <c r="Z51" s="133">
        <v>0</v>
      </c>
      <c r="AA51" s="133">
        <v>0</v>
      </c>
      <c r="AB51" s="133">
        <v>0</v>
      </c>
      <c r="AC51" s="133">
        <v>0</v>
      </c>
      <c r="AD51" s="12">
        <f>SUM(Y51:AC51)</f>
        <v>0</v>
      </c>
      <c r="AE51" s="128"/>
      <c r="AF51" s="133"/>
      <c r="AG51" s="133"/>
      <c r="AH51" s="133"/>
      <c r="AI51" s="107"/>
      <c r="AJ51" s="58">
        <f>AL48</f>
        <v>0</v>
      </c>
      <c r="AK51" s="53" t="s">
        <v>175</v>
      </c>
      <c r="AL51" s="53"/>
      <c r="AM51" s="53"/>
      <c r="AN51" s="58">
        <f>AJ48</f>
        <v>0</v>
      </c>
      <c r="AO51" s="53" t="s">
        <v>176</v>
      </c>
      <c r="AP51" s="63">
        <v>36</v>
      </c>
      <c r="AQ51" s="59" t="s">
        <v>177</v>
      </c>
      <c r="AR51" s="297">
        <f>ROUND(AJ51*AN51*AP51*AP48,0)</f>
        <v>0</v>
      </c>
    </row>
    <row r="52" spans="1:44" s="4" customFormat="1" ht="14.25" customHeight="1" x14ac:dyDescent="0.25">
      <c r="A52" s="9" t="str">
        <f>+'PI Budget'!A57</f>
        <v>TBD</v>
      </c>
      <c r="B52" s="9"/>
      <c r="C52" s="9"/>
      <c r="D52" s="9"/>
      <c r="E52" s="9"/>
      <c r="F52" s="9"/>
      <c r="G52" s="133">
        <v>0</v>
      </c>
      <c r="H52" s="133">
        <v>0</v>
      </c>
      <c r="I52" s="133">
        <v>0</v>
      </c>
      <c r="J52" s="133">
        <v>0</v>
      </c>
      <c r="K52" s="133">
        <v>0</v>
      </c>
      <c r="L52" s="12">
        <f>SUM(G52:K52)</f>
        <v>0</v>
      </c>
      <c r="M52" s="163"/>
      <c r="N52" s="163"/>
      <c r="O52" s="133"/>
      <c r="P52" s="133"/>
      <c r="Q52" s="133"/>
      <c r="R52" s="107"/>
      <c r="S52" s="9" t="s">
        <v>55</v>
      </c>
      <c r="T52" s="9"/>
      <c r="U52" s="9"/>
      <c r="V52" s="9"/>
      <c r="W52" s="9"/>
      <c r="X52" s="9"/>
      <c r="Y52" s="133">
        <v>0</v>
      </c>
      <c r="Z52" s="133">
        <v>0</v>
      </c>
      <c r="AA52" s="133">
        <v>0</v>
      </c>
      <c r="AB52" s="133">
        <v>0</v>
      </c>
      <c r="AC52" s="133">
        <v>0</v>
      </c>
      <c r="AD52" s="12">
        <f>SUM(Y52:AC52)</f>
        <v>0</v>
      </c>
      <c r="AE52" s="128"/>
      <c r="AF52" s="133"/>
      <c r="AG52" s="133"/>
      <c r="AH52" s="133"/>
      <c r="AI52" s="107"/>
      <c r="AJ52" s="58">
        <f>AN48</f>
        <v>-1</v>
      </c>
      <c r="AK52" s="53" t="s">
        <v>178</v>
      </c>
      <c r="AL52" s="53"/>
      <c r="AM52" s="53"/>
      <c r="AN52" s="58">
        <f>AJ48</f>
        <v>0</v>
      </c>
      <c r="AO52" s="53" t="s">
        <v>176</v>
      </c>
      <c r="AP52" s="68">
        <v>150</v>
      </c>
      <c r="AQ52" s="59" t="s">
        <v>179</v>
      </c>
      <c r="AR52" s="297">
        <f>ROUND(AJ52*AN52*AP52*AP48,0)</f>
        <v>0</v>
      </c>
    </row>
    <row r="53" spans="1:44" s="4" customFormat="1" ht="14.25" customHeight="1" x14ac:dyDescent="0.25">
      <c r="A53" s="9" t="str">
        <f>+'PI Budget'!A58</f>
        <v>TBD</v>
      </c>
      <c r="B53" s="9"/>
      <c r="C53" s="9"/>
      <c r="D53" s="9"/>
      <c r="E53" s="9"/>
      <c r="F53" s="9"/>
      <c r="G53" s="133">
        <v>0</v>
      </c>
      <c r="H53" s="133">
        <v>0</v>
      </c>
      <c r="I53" s="133">
        <v>0</v>
      </c>
      <c r="J53" s="133">
        <v>0</v>
      </c>
      <c r="K53" s="133">
        <v>0</v>
      </c>
      <c r="L53" s="12">
        <f>SUM(G53:K53)</f>
        <v>0</v>
      </c>
      <c r="M53" s="163"/>
      <c r="N53" s="163"/>
      <c r="O53" s="133"/>
      <c r="P53" s="133"/>
      <c r="Q53" s="133"/>
      <c r="R53" s="107"/>
      <c r="S53" s="9"/>
      <c r="T53" s="9"/>
      <c r="U53" s="9"/>
      <c r="V53" s="9"/>
      <c r="W53" s="9"/>
      <c r="X53" s="9"/>
      <c r="Y53" s="133"/>
      <c r="Z53" s="133"/>
      <c r="AA53" s="133"/>
      <c r="AB53" s="133"/>
      <c r="AC53" s="133"/>
      <c r="AD53" s="12"/>
      <c r="AE53" s="128"/>
      <c r="AF53" s="133"/>
      <c r="AG53" s="133"/>
      <c r="AH53" s="133"/>
      <c r="AI53" s="107"/>
      <c r="AJ53" s="58"/>
      <c r="AK53" s="53"/>
      <c r="AL53" s="53"/>
      <c r="AM53" s="53"/>
      <c r="AN53" s="58"/>
      <c r="AO53" s="53"/>
      <c r="AP53" s="332"/>
      <c r="AQ53" s="59"/>
      <c r="AR53" s="297"/>
    </row>
    <row r="54" spans="1:44" s="4" customFormat="1" ht="13.8" x14ac:dyDescent="0.25">
      <c r="A54" s="9" t="e">
        <f>+'PI Budget'!#REF!</f>
        <v>#REF!</v>
      </c>
      <c r="B54" s="9"/>
      <c r="C54" s="9"/>
      <c r="D54" s="9"/>
      <c r="E54" s="9"/>
      <c r="F54" s="9"/>
      <c r="G54" s="133">
        <v>0</v>
      </c>
      <c r="H54" s="133">
        <v>0</v>
      </c>
      <c r="I54" s="133">
        <v>0</v>
      </c>
      <c r="J54" s="133">
        <v>0</v>
      </c>
      <c r="K54" s="133">
        <v>0</v>
      </c>
      <c r="L54" s="12">
        <f>SUM(G54:K54)</f>
        <v>0</v>
      </c>
      <c r="M54" s="163"/>
      <c r="N54" s="163"/>
      <c r="O54" s="133"/>
      <c r="P54" s="133"/>
      <c r="Q54" s="133"/>
      <c r="R54" s="107"/>
      <c r="S54" s="9" t="s">
        <v>55</v>
      </c>
      <c r="T54" s="9"/>
      <c r="U54" s="9"/>
      <c r="V54" s="9"/>
      <c r="W54" s="9"/>
      <c r="X54" s="9"/>
      <c r="Y54" s="133">
        <v>0</v>
      </c>
      <c r="Z54" s="133">
        <v>0</v>
      </c>
      <c r="AA54" s="133">
        <v>0</v>
      </c>
      <c r="AB54" s="133">
        <v>0</v>
      </c>
      <c r="AC54" s="133">
        <v>0</v>
      </c>
      <c r="AD54" s="12">
        <f>SUM(Y54:AC54)</f>
        <v>0</v>
      </c>
      <c r="AE54" s="128"/>
      <c r="AF54" s="133"/>
      <c r="AG54" s="133"/>
      <c r="AH54" s="133"/>
      <c r="AI54" s="107"/>
      <c r="AJ54" s="58">
        <f>+AN48</f>
        <v>-1</v>
      </c>
      <c r="AK54" s="53" t="s">
        <v>184</v>
      </c>
      <c r="AL54" s="53"/>
      <c r="AM54" s="58" t="s">
        <v>173</v>
      </c>
      <c r="AN54" s="71">
        <f>+AJ48</f>
        <v>0</v>
      </c>
      <c r="AO54" s="53" t="s">
        <v>176</v>
      </c>
      <c r="AP54" s="62">
        <v>39</v>
      </c>
      <c r="AQ54" s="59" t="s">
        <v>177</v>
      </c>
      <c r="AR54" s="297">
        <f>ROUND(AJ54*AN54*AP54*AP48,0)</f>
        <v>0</v>
      </c>
    </row>
    <row r="55" spans="1:44" s="4" customFormat="1" ht="13.8" x14ac:dyDescent="0.25">
      <c r="A55" s="13" t="s">
        <v>56</v>
      </c>
      <c r="B55" s="13"/>
      <c r="C55" s="8"/>
      <c r="D55" s="8"/>
      <c r="E55" s="8"/>
      <c r="F55" s="8"/>
      <c r="G55" s="135">
        <f>SUM(G51:G54)</f>
        <v>0</v>
      </c>
      <c r="H55" s="135">
        <f>SUM(H51:H54)</f>
        <v>0</v>
      </c>
      <c r="I55" s="135">
        <f>SUM(I51:I54)</f>
        <v>0</v>
      </c>
      <c r="J55" s="135">
        <f>SUM(J51:J54)</f>
        <v>0</v>
      </c>
      <c r="K55" s="135">
        <f>SUM(K51:K54)</f>
        <v>0</v>
      </c>
      <c r="L55" s="14">
        <f>SUM(G55:K55)</f>
        <v>0</v>
      </c>
      <c r="M55" s="163"/>
      <c r="N55" s="163"/>
      <c r="O55" s="163"/>
      <c r="P55" s="163"/>
      <c r="Q55" s="163"/>
      <c r="R55" s="107"/>
      <c r="S55" s="13" t="s">
        <v>56</v>
      </c>
      <c r="T55" s="13"/>
      <c r="U55" s="8"/>
      <c r="V55" s="8"/>
      <c r="W55" s="8"/>
      <c r="X55" s="8"/>
      <c r="Y55" s="135">
        <f>SUM(Y51:Y54)</f>
        <v>0</v>
      </c>
      <c r="Z55" s="135">
        <f>SUM(Z51:Z54)</f>
        <v>0</v>
      </c>
      <c r="AA55" s="135">
        <f>SUM(AA51:AA54)</f>
        <v>0</v>
      </c>
      <c r="AB55" s="135">
        <f>SUM(AB51:AB54)</f>
        <v>0</v>
      </c>
      <c r="AC55" s="135">
        <f>SUM(AC51:AC54)</f>
        <v>0</v>
      </c>
      <c r="AD55" s="14">
        <f>SUM(Y55:AC55)</f>
        <v>0</v>
      </c>
      <c r="AE55" s="128"/>
      <c r="AF55" s="163"/>
      <c r="AG55" s="163"/>
      <c r="AH55" s="163"/>
      <c r="AI55" s="107"/>
      <c r="AJ55" s="58"/>
      <c r="AK55" s="53" t="s">
        <v>180</v>
      </c>
      <c r="AL55" s="53"/>
      <c r="AM55" s="58"/>
      <c r="AN55" s="58"/>
      <c r="AO55" s="53"/>
      <c r="AP55" s="58"/>
      <c r="AQ55" s="59"/>
      <c r="AR55" s="70">
        <v>0</v>
      </c>
    </row>
    <row r="56" spans="1:44" s="4" customFormat="1" ht="6" customHeight="1" x14ac:dyDescent="0.25">
      <c r="A56" s="9"/>
      <c r="B56" s="9"/>
      <c r="C56" s="9"/>
      <c r="D56" s="9"/>
      <c r="E56" s="9"/>
      <c r="F56" s="9"/>
      <c r="G56" s="9"/>
      <c r="H56" s="9"/>
      <c r="I56" s="9"/>
      <c r="J56" s="9"/>
      <c r="K56" s="12"/>
      <c r="L56" s="12"/>
      <c r="M56" s="163"/>
      <c r="N56" s="163"/>
      <c r="O56" s="12"/>
      <c r="P56" s="12"/>
      <c r="Q56" s="12"/>
      <c r="R56" s="107"/>
      <c r="S56" s="9"/>
      <c r="T56" s="9"/>
      <c r="U56" s="9"/>
      <c r="V56" s="9"/>
      <c r="W56" s="9"/>
      <c r="X56" s="9"/>
      <c r="Y56" s="9"/>
      <c r="Z56" s="9"/>
      <c r="AA56" s="9"/>
      <c r="AB56" s="9"/>
      <c r="AC56" s="12"/>
      <c r="AD56" s="12"/>
      <c r="AE56" s="128"/>
      <c r="AF56" s="12"/>
      <c r="AG56" s="12"/>
      <c r="AH56" s="12"/>
      <c r="AI56" s="107"/>
      <c r="AJ56" s="50"/>
      <c r="AK56" s="50"/>
      <c r="AL56" s="50"/>
      <c r="AM56" s="50"/>
      <c r="AN56" s="50"/>
      <c r="AO56" s="50"/>
      <c r="AP56" s="50"/>
      <c r="AQ56" s="50"/>
      <c r="AR56" s="50"/>
    </row>
    <row r="57" spans="1:44" s="4" customFormat="1" ht="13.8" x14ac:dyDescent="0.25">
      <c r="A57" s="16" t="s">
        <v>57</v>
      </c>
      <c r="B57" s="16"/>
      <c r="C57" s="17"/>
      <c r="D57" s="17"/>
      <c r="E57" s="17"/>
      <c r="F57" s="17"/>
      <c r="G57" s="17"/>
      <c r="H57" s="17"/>
      <c r="I57" s="17"/>
      <c r="J57" s="17"/>
      <c r="K57" s="18"/>
      <c r="L57" s="18"/>
      <c r="M57" s="163"/>
      <c r="N57" s="163"/>
      <c r="O57" s="12"/>
      <c r="P57" s="12"/>
      <c r="Q57" s="12"/>
      <c r="R57" s="107"/>
      <c r="S57" s="16" t="s">
        <v>57</v>
      </c>
      <c r="T57" s="16"/>
      <c r="U57" s="17"/>
      <c r="V57" s="17"/>
      <c r="W57" s="17"/>
      <c r="X57" s="17"/>
      <c r="Y57" s="17"/>
      <c r="Z57" s="17"/>
      <c r="AA57" s="17"/>
      <c r="AB57" s="17"/>
      <c r="AC57" s="18"/>
      <c r="AD57" s="18"/>
      <c r="AE57" s="128"/>
      <c r="AF57" s="12"/>
      <c r="AG57" s="12"/>
      <c r="AH57" s="12"/>
      <c r="AI57" s="107"/>
      <c r="AJ57" s="58"/>
      <c r="AK57" s="53" t="s">
        <v>181</v>
      </c>
      <c r="AL57" s="53"/>
      <c r="AM57" s="58"/>
      <c r="AN57" s="58"/>
      <c r="AO57" s="53"/>
      <c r="AP57" s="58"/>
      <c r="AQ57" s="59"/>
      <c r="AR57" s="69">
        <f>+AJ48*400</f>
        <v>0</v>
      </c>
    </row>
    <row r="58" spans="1:44" s="4" customFormat="1" ht="14.25" customHeight="1" x14ac:dyDescent="0.25">
      <c r="A58" s="9" t="e">
        <f>+'PI Budget'!#REF!</f>
        <v>#REF!</v>
      </c>
      <c r="B58" s="9"/>
      <c r="C58" s="9"/>
      <c r="D58" s="9"/>
      <c r="E58" s="9"/>
      <c r="F58" s="9"/>
      <c r="G58" s="133">
        <v>0</v>
      </c>
      <c r="H58" s="133">
        <v>0</v>
      </c>
      <c r="I58" s="133">
        <v>0</v>
      </c>
      <c r="J58" s="133">
        <v>0</v>
      </c>
      <c r="K58" s="133">
        <v>0</v>
      </c>
      <c r="L58" s="12">
        <f t="shared" ref="L58:L63" si="23">SUM(G58:K58)</f>
        <v>0</v>
      </c>
      <c r="M58" s="163"/>
      <c r="N58" s="163"/>
      <c r="O58" s="133"/>
      <c r="P58" s="133"/>
      <c r="Q58" s="133"/>
      <c r="R58" s="107"/>
      <c r="S58" s="9" t="s">
        <v>58</v>
      </c>
      <c r="T58" s="9"/>
      <c r="U58" s="9"/>
      <c r="V58" s="9"/>
      <c r="W58" s="9"/>
      <c r="X58" s="9"/>
      <c r="Y58" s="133">
        <v>0</v>
      </c>
      <c r="Z58" s="133">
        <v>0</v>
      </c>
      <c r="AA58" s="133">
        <v>0</v>
      </c>
      <c r="AB58" s="133">
        <v>0</v>
      </c>
      <c r="AC58" s="133">
        <v>0</v>
      </c>
      <c r="AD58" s="12">
        <f t="shared" ref="AD58:AD63" si="24">SUM(Y58:AC58)</f>
        <v>0</v>
      </c>
      <c r="AE58" s="128"/>
      <c r="AF58" s="133"/>
      <c r="AG58" s="133"/>
      <c r="AH58" s="133"/>
      <c r="AI58" s="107"/>
      <c r="AJ58" s="298">
        <f>+AJ48</f>
        <v>0</v>
      </c>
      <c r="AK58" s="53" t="s">
        <v>185</v>
      </c>
      <c r="AL58" s="53"/>
      <c r="AM58" s="58"/>
      <c r="AN58" s="58"/>
      <c r="AO58" s="53"/>
      <c r="AP58" s="58"/>
      <c r="AQ58" s="59"/>
      <c r="AR58" s="69">
        <f>+AJ58*100</f>
        <v>0</v>
      </c>
    </row>
    <row r="59" spans="1:44" s="4" customFormat="1" ht="14.25" customHeight="1" x14ac:dyDescent="0.25">
      <c r="A59" s="9" t="e">
        <f>+'PI Budget'!#REF!</f>
        <v>#REF!</v>
      </c>
      <c r="B59" s="9"/>
      <c r="C59" s="9"/>
      <c r="D59" s="9"/>
      <c r="E59" s="9"/>
      <c r="F59" s="9"/>
      <c r="G59" s="133">
        <v>0</v>
      </c>
      <c r="H59" s="133">
        <v>0</v>
      </c>
      <c r="I59" s="133">
        <v>0</v>
      </c>
      <c r="J59" s="133">
        <v>0</v>
      </c>
      <c r="K59" s="133">
        <v>0</v>
      </c>
      <c r="L59" s="12">
        <f t="shared" si="23"/>
        <v>0</v>
      </c>
      <c r="M59" s="163"/>
      <c r="N59" s="163"/>
      <c r="O59" s="142"/>
      <c r="P59" s="142"/>
      <c r="Q59" s="142"/>
      <c r="R59" s="107"/>
      <c r="S59" s="9" t="s">
        <v>58</v>
      </c>
      <c r="T59" s="9"/>
      <c r="U59" s="9"/>
      <c r="V59" s="9"/>
      <c r="W59" s="9"/>
      <c r="X59" s="9"/>
      <c r="Y59" s="133">
        <v>0</v>
      </c>
      <c r="Z59" s="133">
        <v>0</v>
      </c>
      <c r="AA59" s="133">
        <v>0</v>
      </c>
      <c r="AB59" s="133">
        <v>0</v>
      </c>
      <c r="AC59" s="133">
        <v>0</v>
      </c>
      <c r="AD59" s="12">
        <f t="shared" si="24"/>
        <v>0</v>
      </c>
      <c r="AE59" s="128"/>
      <c r="AF59" s="142"/>
      <c r="AG59" s="142"/>
      <c r="AH59" s="142"/>
      <c r="AI59" s="107"/>
      <c r="AJ59" s="58"/>
      <c r="AK59" s="53" t="s">
        <v>187</v>
      </c>
      <c r="AL59" s="53"/>
      <c r="AM59" s="64" t="s">
        <v>173</v>
      </c>
      <c r="AN59" s="217">
        <v>0.44500000000000001</v>
      </c>
      <c r="AO59" s="53" t="s">
        <v>188</v>
      </c>
      <c r="AP59" s="72">
        <v>0</v>
      </c>
      <c r="AQ59" s="59" t="s">
        <v>189</v>
      </c>
      <c r="AR59" s="297">
        <f>ROUND(AN59*AP59*AP48*AJ48,0)</f>
        <v>0</v>
      </c>
    </row>
    <row r="60" spans="1:44" s="4" customFormat="1" ht="14.1" customHeight="1" outlineLevel="1" x14ac:dyDescent="0.25">
      <c r="A60" s="9" t="str">
        <f>+'PI Budget'!A62</f>
        <v>TBD Contract</v>
      </c>
      <c r="B60" s="9"/>
      <c r="C60" s="9"/>
      <c r="D60" s="9"/>
      <c r="E60" s="9"/>
      <c r="F60" s="9"/>
      <c r="G60" s="133">
        <v>0</v>
      </c>
      <c r="H60" s="133">
        <v>0</v>
      </c>
      <c r="I60" s="133">
        <v>0</v>
      </c>
      <c r="J60" s="133">
        <v>0</v>
      </c>
      <c r="K60" s="133">
        <v>0</v>
      </c>
      <c r="L60" s="12">
        <f t="shared" si="23"/>
        <v>0</v>
      </c>
      <c r="M60" s="163"/>
      <c r="N60" s="163"/>
      <c r="O60" s="125"/>
      <c r="P60" s="133"/>
      <c r="Q60" s="133"/>
      <c r="R60" s="107"/>
      <c r="S60" s="9" t="s">
        <v>58</v>
      </c>
      <c r="T60" s="9"/>
      <c r="U60" s="9"/>
      <c r="V60" s="9"/>
      <c r="W60" s="9"/>
      <c r="X60" s="9"/>
      <c r="Y60" s="133">
        <v>0</v>
      </c>
      <c r="Z60" s="133">
        <v>0</v>
      </c>
      <c r="AA60" s="133">
        <v>0</v>
      </c>
      <c r="AB60" s="133">
        <v>0</v>
      </c>
      <c r="AC60" s="133">
        <v>0</v>
      </c>
      <c r="AD60" s="12">
        <f t="shared" si="24"/>
        <v>0</v>
      </c>
      <c r="AE60" s="128"/>
      <c r="AF60" s="125"/>
      <c r="AG60" s="133"/>
      <c r="AH60" s="133"/>
      <c r="AI60" s="107"/>
      <c r="AJ60" s="203" t="s">
        <v>182</v>
      </c>
      <c r="AK60" s="202"/>
      <c r="AL60" s="203"/>
      <c r="AM60" s="203"/>
      <c r="AN60" s="203"/>
      <c r="AO60" s="203"/>
      <c r="AP60" s="203"/>
      <c r="AQ60" s="203"/>
      <c r="AR60" s="299">
        <f>SUM(AR50:AR59)</f>
        <v>0</v>
      </c>
    </row>
    <row r="61" spans="1:44" s="4" customFormat="1" ht="14.1" customHeight="1" outlineLevel="1" x14ac:dyDescent="0.25">
      <c r="A61" s="9" t="str">
        <f>+'PI Budget'!A63</f>
        <v>TBD Contract</v>
      </c>
      <c r="B61" s="9"/>
      <c r="C61" s="9"/>
      <c r="D61" s="9"/>
      <c r="E61" s="9"/>
      <c r="F61" s="9"/>
      <c r="G61" s="133">
        <v>0</v>
      </c>
      <c r="H61" s="133">
        <v>0</v>
      </c>
      <c r="I61" s="133">
        <v>0</v>
      </c>
      <c r="J61" s="133">
        <v>0</v>
      </c>
      <c r="K61" s="133">
        <v>0</v>
      </c>
      <c r="L61" s="12">
        <f t="shared" si="23"/>
        <v>0</v>
      </c>
      <c r="M61" s="163"/>
      <c r="N61" s="163"/>
      <c r="O61" s="133"/>
      <c r="P61" s="133"/>
      <c r="Q61" s="133"/>
      <c r="R61" s="107"/>
      <c r="S61" s="9" t="s">
        <v>58</v>
      </c>
      <c r="T61" s="9"/>
      <c r="U61" s="9"/>
      <c r="V61" s="9"/>
      <c r="W61" s="9"/>
      <c r="X61" s="9"/>
      <c r="Y61" s="133">
        <v>0</v>
      </c>
      <c r="Z61" s="133">
        <v>0</v>
      </c>
      <c r="AA61" s="133">
        <v>0</v>
      </c>
      <c r="AB61" s="133">
        <v>0</v>
      </c>
      <c r="AC61" s="133">
        <v>0</v>
      </c>
      <c r="AD61" s="12">
        <f t="shared" si="24"/>
        <v>0</v>
      </c>
      <c r="AE61" s="128"/>
      <c r="AF61" s="133"/>
      <c r="AG61" s="133"/>
      <c r="AH61" s="133"/>
      <c r="AI61" s="107"/>
      <c r="AJ61" s="303"/>
      <c r="AK61" s="303"/>
      <c r="AL61" s="303"/>
      <c r="AM61" s="303"/>
      <c r="AN61" s="303"/>
      <c r="AO61" s="303"/>
      <c r="AP61" s="303"/>
      <c r="AQ61" s="303"/>
      <c r="AR61" s="303"/>
    </row>
    <row r="62" spans="1:44" s="4" customFormat="1" ht="14.1" customHeight="1" outlineLevel="1" x14ac:dyDescent="0.25">
      <c r="A62" s="13" t="s">
        <v>59</v>
      </c>
      <c r="B62" s="13"/>
      <c r="C62" s="8"/>
      <c r="D62" s="8"/>
      <c r="E62" s="8"/>
      <c r="F62" s="8"/>
      <c r="G62" s="135">
        <f>SUM(G58:G61)</f>
        <v>0</v>
      </c>
      <c r="H62" s="135">
        <f>SUM(H58:H61)</f>
        <v>0</v>
      </c>
      <c r="I62" s="135">
        <f>SUM(I58:I61)</f>
        <v>0</v>
      </c>
      <c r="J62" s="135">
        <f>SUM(J58:J61)</f>
        <v>0</v>
      </c>
      <c r="K62" s="135">
        <f>SUM(K58:K61)</f>
        <v>0</v>
      </c>
      <c r="L62" s="14">
        <f t="shared" si="23"/>
        <v>0</v>
      </c>
      <c r="M62" s="163"/>
      <c r="N62" s="163"/>
      <c r="O62" s="163"/>
      <c r="P62" s="163"/>
      <c r="Q62" s="163"/>
      <c r="R62" s="107"/>
      <c r="S62" s="13" t="s">
        <v>59</v>
      </c>
      <c r="T62" s="13"/>
      <c r="U62" s="8"/>
      <c r="V62" s="8"/>
      <c r="W62" s="8"/>
      <c r="X62" s="8"/>
      <c r="Y62" s="135">
        <f>SUM(Y58:Y61)</f>
        <v>0</v>
      </c>
      <c r="Z62" s="135">
        <f>SUM(Z58:Z61)</f>
        <v>0</v>
      </c>
      <c r="AA62" s="135">
        <f>SUM(AA58:AA61)</f>
        <v>0</v>
      </c>
      <c r="AB62" s="135">
        <f>SUM(AB58:AB61)</f>
        <v>0</v>
      </c>
      <c r="AC62" s="135">
        <f>SUM(AC58:AC61)</f>
        <v>0</v>
      </c>
      <c r="AD62" s="14">
        <f t="shared" si="24"/>
        <v>0</v>
      </c>
      <c r="AE62" s="128"/>
      <c r="AF62" s="163"/>
      <c r="AG62" s="163"/>
      <c r="AH62" s="163"/>
      <c r="AI62" s="107"/>
      <c r="AJ62" s="627"/>
      <c r="AK62" s="627"/>
      <c r="AL62" s="627"/>
      <c r="AM62" s="627"/>
      <c r="AN62" s="627"/>
      <c r="AO62" s="627"/>
      <c r="AP62" s="627"/>
      <c r="AQ62" s="627"/>
      <c r="AR62" s="627"/>
    </row>
    <row r="63" spans="1:44" s="4" customFormat="1" ht="14.1" customHeight="1" outlineLevel="1" x14ac:dyDescent="0.25">
      <c r="A63" s="111" t="s">
        <v>60</v>
      </c>
      <c r="B63" s="111"/>
      <c r="C63" s="112"/>
      <c r="D63" s="112"/>
      <c r="E63" s="112"/>
      <c r="F63" s="112"/>
      <c r="G63" s="137">
        <v>0</v>
      </c>
      <c r="H63" s="137">
        <v>0</v>
      </c>
      <c r="I63" s="137">
        <v>0</v>
      </c>
      <c r="J63" s="137">
        <v>0</v>
      </c>
      <c r="K63" s="137">
        <v>0</v>
      </c>
      <c r="L63" s="113">
        <f t="shared" si="23"/>
        <v>0</v>
      </c>
      <c r="M63" s="163"/>
      <c r="N63" s="163"/>
      <c r="O63" s="163"/>
      <c r="P63" s="163"/>
      <c r="Q63" s="163"/>
      <c r="R63" s="107"/>
      <c r="S63" s="111" t="s">
        <v>60</v>
      </c>
      <c r="T63" s="111"/>
      <c r="U63" s="112"/>
      <c r="V63" s="112"/>
      <c r="W63" s="112"/>
      <c r="X63" s="112"/>
      <c r="Y63" s="137">
        <v>0</v>
      </c>
      <c r="Z63" s="137">
        <v>0</v>
      </c>
      <c r="AA63" s="137">
        <v>0</v>
      </c>
      <c r="AB63" s="137">
        <v>0</v>
      </c>
      <c r="AC63" s="137">
        <v>0</v>
      </c>
      <c r="AD63" s="113">
        <f t="shared" si="24"/>
        <v>0</v>
      </c>
      <c r="AE63" s="128"/>
      <c r="AF63" s="163"/>
      <c r="AG63" s="163"/>
      <c r="AH63" s="163"/>
      <c r="AI63" s="107"/>
      <c r="AJ63" s="312" t="s">
        <v>183</v>
      </c>
      <c r="AK63" s="306"/>
      <c r="AL63" s="306"/>
      <c r="AM63" s="306"/>
      <c r="AN63" s="306"/>
      <c r="AO63" s="306"/>
      <c r="AP63" s="306"/>
      <c r="AQ63" s="307"/>
      <c r="AR63" s="307"/>
    </row>
    <row r="64" spans="1:44" s="4" customFormat="1" ht="6" customHeight="1" x14ac:dyDescent="0.25">
      <c r="A64" s="9"/>
      <c r="B64" s="9"/>
      <c r="C64" s="9"/>
      <c r="D64" s="9"/>
      <c r="E64" s="9"/>
      <c r="F64" s="9"/>
      <c r="G64" s="9"/>
      <c r="H64" s="9"/>
      <c r="I64" s="9"/>
      <c r="J64" s="9"/>
      <c r="K64" s="12"/>
      <c r="L64" s="12"/>
      <c r="M64" s="163"/>
      <c r="N64" s="163"/>
      <c r="O64" s="12"/>
      <c r="P64" s="12"/>
      <c r="Q64" s="12"/>
      <c r="R64" s="107"/>
      <c r="S64" s="9"/>
      <c r="T64" s="9"/>
      <c r="U64" s="9"/>
      <c r="V64" s="9"/>
      <c r="W64" s="9"/>
      <c r="X64" s="9"/>
      <c r="Y64" s="9"/>
      <c r="Z64" s="9"/>
      <c r="AA64" s="9"/>
      <c r="AB64" s="9"/>
      <c r="AC64" s="12"/>
      <c r="AD64" s="12"/>
      <c r="AE64" s="128"/>
      <c r="AF64" s="12"/>
      <c r="AG64" s="12"/>
      <c r="AH64" s="12"/>
      <c r="AI64" s="107"/>
      <c r="AJ64" s="50"/>
      <c r="AK64" s="50"/>
      <c r="AL64" s="50"/>
      <c r="AM64" s="50"/>
      <c r="AN64" s="50"/>
      <c r="AO64" s="50"/>
      <c r="AP64" s="50"/>
      <c r="AQ64" s="50"/>
      <c r="AR64" s="50"/>
    </row>
    <row r="65" spans="1:44" s="4" customFormat="1" ht="14.25" customHeight="1" x14ac:dyDescent="0.25">
      <c r="A65" s="16" t="s">
        <v>61</v>
      </c>
      <c r="B65" s="16"/>
      <c r="C65" s="17"/>
      <c r="D65" s="17"/>
      <c r="E65" s="17"/>
      <c r="F65" s="17"/>
      <c r="G65" s="17"/>
      <c r="H65" s="17"/>
      <c r="I65" s="17"/>
      <c r="J65" s="17"/>
      <c r="K65" s="18"/>
      <c r="L65" s="18"/>
      <c r="M65" s="163"/>
      <c r="N65" s="163"/>
      <c r="O65" s="146"/>
      <c r="P65" s="12"/>
      <c r="Q65" s="12"/>
      <c r="R65" s="107"/>
      <c r="S65" s="16" t="s">
        <v>61</v>
      </c>
      <c r="T65" s="16"/>
      <c r="U65" s="17"/>
      <c r="V65" s="17"/>
      <c r="W65" s="17"/>
      <c r="X65" s="17"/>
      <c r="Y65" s="17"/>
      <c r="Z65" s="17"/>
      <c r="AA65" s="17"/>
      <c r="AB65" s="17"/>
      <c r="AC65" s="18"/>
      <c r="AD65" s="18"/>
      <c r="AE65" s="128"/>
      <c r="AF65" s="146"/>
      <c r="AG65" s="12"/>
      <c r="AH65" s="12"/>
      <c r="AI65" s="107"/>
      <c r="AJ65" s="626" t="s">
        <v>166</v>
      </c>
      <c r="AK65" s="626"/>
      <c r="AL65" s="183"/>
      <c r="AM65" s="183"/>
      <c r="AN65" s="183"/>
      <c r="AO65" s="183"/>
      <c r="AP65" s="183"/>
      <c r="AQ65" s="183"/>
    </row>
    <row r="66" spans="1:44" s="4" customFormat="1" ht="14.1" customHeight="1" outlineLevel="1" x14ac:dyDescent="0.25">
      <c r="A66" s="7" t="str">
        <f>+'PI Budget'!A68</f>
        <v>TBD Equipment</v>
      </c>
      <c r="B66" s="7"/>
      <c r="C66" s="7"/>
      <c r="D66" s="7"/>
      <c r="E66" s="7"/>
      <c r="F66" s="7"/>
      <c r="G66" s="152">
        <v>0</v>
      </c>
      <c r="H66" s="152">
        <v>0</v>
      </c>
      <c r="I66" s="152">
        <v>0</v>
      </c>
      <c r="J66" s="152">
        <v>0</v>
      </c>
      <c r="K66" s="152">
        <v>0</v>
      </c>
      <c r="L66" s="167">
        <f>SUM(G66:K66)</f>
        <v>0</v>
      </c>
      <c r="M66" s="163"/>
      <c r="N66" s="163"/>
      <c r="O66" s="142"/>
      <c r="P66" s="142"/>
      <c r="Q66" s="142"/>
      <c r="R66" s="107"/>
      <c r="S66" s="7" t="s">
        <v>62</v>
      </c>
      <c r="T66" s="7"/>
      <c r="U66" s="7"/>
      <c r="V66" s="7"/>
      <c r="W66" s="7"/>
      <c r="X66" s="7"/>
      <c r="Y66" s="152">
        <v>0</v>
      </c>
      <c r="Z66" s="152">
        <v>0</v>
      </c>
      <c r="AA66" s="152">
        <v>0</v>
      </c>
      <c r="AB66" s="152">
        <v>0</v>
      </c>
      <c r="AC66" s="152">
        <v>0</v>
      </c>
      <c r="AD66" s="167">
        <f>SUM(Y66:AC66)</f>
        <v>0</v>
      </c>
      <c r="AE66" s="128"/>
      <c r="AF66" s="142"/>
      <c r="AG66" s="142"/>
      <c r="AH66" s="142"/>
      <c r="AI66" s="107"/>
      <c r="AJ66" s="50"/>
      <c r="AK66" s="50"/>
      <c r="AL66" s="50"/>
      <c r="AM66" s="50"/>
      <c r="AN66" s="50"/>
      <c r="AO66" s="50"/>
      <c r="AP66" s="50"/>
      <c r="AQ66" s="50"/>
      <c r="AR66" s="53"/>
    </row>
    <row r="67" spans="1:44" s="4" customFormat="1" ht="14.1" customHeight="1" outlineLevel="1" x14ac:dyDescent="0.25">
      <c r="A67" s="7" t="str">
        <f>+'PI Budget'!A69</f>
        <v>TBD Equipment</v>
      </c>
      <c r="B67" s="7"/>
      <c r="C67" s="7"/>
      <c r="D67" s="7"/>
      <c r="E67" s="7"/>
      <c r="F67" s="7"/>
      <c r="G67" s="152">
        <v>0</v>
      </c>
      <c r="H67" s="152">
        <v>0</v>
      </c>
      <c r="I67" s="152">
        <v>0</v>
      </c>
      <c r="J67" s="152">
        <v>0</v>
      </c>
      <c r="K67" s="152">
        <v>0</v>
      </c>
      <c r="L67" s="167">
        <f>SUM(G67:K67)</f>
        <v>0</v>
      </c>
      <c r="M67" s="163"/>
      <c r="N67" s="163"/>
      <c r="O67" s="142"/>
      <c r="P67" s="142"/>
      <c r="Q67" s="142"/>
      <c r="R67" s="107"/>
      <c r="S67" s="7" t="s">
        <v>63</v>
      </c>
      <c r="T67" s="7"/>
      <c r="U67" s="7"/>
      <c r="V67" s="7"/>
      <c r="W67" s="7"/>
      <c r="X67" s="7"/>
      <c r="Y67" s="152">
        <v>0</v>
      </c>
      <c r="Z67" s="152">
        <v>0</v>
      </c>
      <c r="AA67" s="152">
        <v>0</v>
      </c>
      <c r="AB67" s="152">
        <v>0</v>
      </c>
      <c r="AC67" s="152">
        <v>0</v>
      </c>
      <c r="AD67" s="167">
        <f>SUM(Y67:AC67)</f>
        <v>0</v>
      </c>
      <c r="AE67" s="128"/>
      <c r="AF67" s="142"/>
      <c r="AG67" s="142"/>
      <c r="AH67" s="142"/>
      <c r="AI67" s="107"/>
      <c r="AJ67" s="214">
        <f>+O47</f>
        <v>0</v>
      </c>
      <c r="AK67" s="53" t="s">
        <v>169</v>
      </c>
      <c r="AL67" s="214">
        <f>+P47</f>
        <v>0</v>
      </c>
      <c r="AM67" s="53" t="s">
        <v>49</v>
      </c>
      <c r="AN67" s="58">
        <f>+AL67-1</f>
        <v>-1</v>
      </c>
      <c r="AO67" s="53" t="s">
        <v>170</v>
      </c>
      <c r="AP67" s="214">
        <f>+Q47</f>
        <v>0</v>
      </c>
      <c r="AQ67" s="59" t="s">
        <v>171</v>
      </c>
      <c r="AR67" s="297"/>
    </row>
    <row r="68" spans="1:44" s="4" customFormat="1" ht="14.25" customHeight="1" outlineLevel="1" x14ac:dyDescent="0.25">
      <c r="A68" s="7" t="str">
        <f>+'PI Budget'!A70</f>
        <v>TBD Equipment</v>
      </c>
      <c r="B68" s="7"/>
      <c r="C68" s="7"/>
      <c r="D68" s="7"/>
      <c r="E68" s="7"/>
      <c r="F68" s="7"/>
      <c r="G68" s="152">
        <v>0</v>
      </c>
      <c r="H68" s="152">
        <v>0</v>
      </c>
      <c r="I68" s="152">
        <v>0</v>
      </c>
      <c r="J68" s="152">
        <v>0</v>
      </c>
      <c r="K68" s="152">
        <v>0</v>
      </c>
      <c r="L68" s="167">
        <f>SUM(G68:K68)</f>
        <v>0</v>
      </c>
      <c r="M68" s="163"/>
      <c r="N68" s="163"/>
      <c r="O68" s="142"/>
      <c r="P68" s="142"/>
      <c r="Q68" s="142"/>
      <c r="R68" s="107"/>
      <c r="S68" s="7" t="s">
        <v>63</v>
      </c>
      <c r="T68" s="7"/>
      <c r="U68" s="7"/>
      <c r="V68" s="7"/>
      <c r="W68" s="7"/>
      <c r="X68" s="7"/>
      <c r="Y68" s="152">
        <v>0</v>
      </c>
      <c r="Z68" s="152">
        <v>0</v>
      </c>
      <c r="AA68" s="152">
        <v>0</v>
      </c>
      <c r="AB68" s="152">
        <v>0</v>
      </c>
      <c r="AC68" s="152">
        <v>0</v>
      </c>
      <c r="AD68" s="167">
        <f>SUM(Y68:AC68)</f>
        <v>0</v>
      </c>
      <c r="AE68" s="128"/>
      <c r="AF68" s="142"/>
      <c r="AG68" s="142"/>
      <c r="AH68" s="142"/>
      <c r="AI68" s="107"/>
      <c r="AJ68" s="50"/>
      <c r="AK68" s="50"/>
      <c r="AL68" s="50"/>
      <c r="AM68" s="50"/>
      <c r="AN68" s="50"/>
      <c r="AO68" s="50"/>
      <c r="AP68" s="50"/>
      <c r="AQ68" s="50"/>
      <c r="AR68" s="50"/>
    </row>
    <row r="69" spans="1:44" s="4" customFormat="1" ht="14.1" customHeight="1" outlineLevel="1" x14ac:dyDescent="0.25">
      <c r="A69" s="13" t="s">
        <v>64</v>
      </c>
      <c r="B69" s="13"/>
      <c r="C69" s="8"/>
      <c r="D69" s="8"/>
      <c r="E69" s="8"/>
      <c r="F69" s="8"/>
      <c r="G69" s="135">
        <f>SUM(G66:G68)</f>
        <v>0</v>
      </c>
      <c r="H69" s="135">
        <f>SUM(H66:H68)</f>
        <v>0</v>
      </c>
      <c r="I69" s="135">
        <f>SUM(I66:I68)</f>
        <v>0</v>
      </c>
      <c r="J69" s="135">
        <f>SUM(J66:J68)</f>
        <v>0</v>
      </c>
      <c r="K69" s="135">
        <f>SUM(K66:K68)</f>
        <v>0</v>
      </c>
      <c r="L69" s="14">
        <f>SUM(G69:K69)</f>
        <v>0</v>
      </c>
      <c r="M69" s="163"/>
      <c r="N69" s="163"/>
      <c r="O69" s="163"/>
      <c r="P69" s="163"/>
      <c r="Q69" s="163"/>
      <c r="R69" s="107"/>
      <c r="S69" s="13" t="s">
        <v>64</v>
      </c>
      <c r="T69" s="13"/>
      <c r="U69" s="8"/>
      <c r="V69" s="8"/>
      <c r="W69" s="8"/>
      <c r="X69" s="8"/>
      <c r="Y69" s="135">
        <f>SUM(Y66:Y68)</f>
        <v>0</v>
      </c>
      <c r="Z69" s="135">
        <f>SUM(Z66:Z68)</f>
        <v>0</v>
      </c>
      <c r="AA69" s="135">
        <f>SUM(AA66:AA68)</f>
        <v>0</v>
      </c>
      <c r="AB69" s="135">
        <f>SUM(AB66:AB68)</f>
        <v>0</v>
      </c>
      <c r="AC69" s="135">
        <f>SUM(AC66:AC68)</f>
        <v>0</v>
      </c>
      <c r="AD69" s="14">
        <f>SUM(Y69:AC69)</f>
        <v>0</v>
      </c>
      <c r="AE69" s="128"/>
      <c r="AF69" s="163"/>
      <c r="AG69" s="163"/>
      <c r="AH69" s="163"/>
      <c r="AI69" s="107"/>
      <c r="AJ69" s="58">
        <f>AJ67</f>
        <v>0</v>
      </c>
      <c r="AK69" s="59" t="s">
        <v>172</v>
      </c>
      <c r="AL69" s="53"/>
      <c r="AM69" s="58" t="s">
        <v>173</v>
      </c>
      <c r="AN69" s="58"/>
      <c r="AO69" s="53"/>
      <c r="AP69" s="302">
        <v>400</v>
      </c>
      <c r="AQ69" s="59" t="s">
        <v>174</v>
      </c>
      <c r="AR69" s="297">
        <f>ROUND(AJ69*AP69*AP67,0)</f>
        <v>0</v>
      </c>
    </row>
    <row r="70" spans="1:44" s="4" customFormat="1" ht="6" customHeight="1" x14ac:dyDescent="0.25">
      <c r="A70" s="11"/>
      <c r="B70" s="11"/>
      <c r="C70" s="9"/>
      <c r="D70" s="9"/>
      <c r="E70" s="9"/>
      <c r="F70" s="9"/>
      <c r="G70" s="9"/>
      <c r="H70" s="9"/>
      <c r="I70" s="9"/>
      <c r="J70" s="9"/>
      <c r="K70" s="12"/>
      <c r="L70" s="12"/>
      <c r="M70" s="163"/>
      <c r="N70" s="163"/>
      <c r="O70" s="12"/>
      <c r="P70" s="12"/>
      <c r="Q70" s="12"/>
      <c r="R70" s="107"/>
      <c r="S70" s="11"/>
      <c r="T70" s="11"/>
      <c r="U70" s="9"/>
      <c r="V70" s="9"/>
      <c r="W70" s="9"/>
      <c r="X70" s="9"/>
      <c r="Y70" s="9"/>
      <c r="Z70" s="9"/>
      <c r="AA70" s="9"/>
      <c r="AB70" s="9"/>
      <c r="AC70" s="12"/>
      <c r="AD70" s="12"/>
      <c r="AE70" s="128"/>
      <c r="AF70" s="12"/>
      <c r="AG70" s="12"/>
      <c r="AH70" s="12"/>
      <c r="AI70" s="107"/>
      <c r="AJ70" s="50"/>
      <c r="AK70" s="50"/>
      <c r="AL70" s="50"/>
      <c r="AM70" s="50"/>
      <c r="AN70" s="50"/>
      <c r="AO70" s="50"/>
      <c r="AP70" s="50"/>
      <c r="AQ70" s="50"/>
      <c r="AR70" s="50"/>
    </row>
    <row r="71" spans="1:44" s="5" customFormat="1" ht="14.25" customHeight="1" x14ac:dyDescent="0.3">
      <c r="A71" s="16" t="s">
        <v>65</v>
      </c>
      <c r="B71" s="16"/>
      <c r="C71" s="17"/>
      <c r="D71" s="17"/>
      <c r="E71" s="17"/>
      <c r="F71" s="17"/>
      <c r="G71" s="17"/>
      <c r="H71" s="17"/>
      <c r="I71" s="17"/>
      <c r="J71" s="17"/>
      <c r="K71" s="19"/>
      <c r="L71" s="19"/>
      <c r="M71" s="163"/>
      <c r="N71" s="163"/>
      <c r="O71" s="53"/>
      <c r="P71" s="53"/>
      <c r="Q71" s="53"/>
      <c r="R71" s="108"/>
      <c r="S71" s="16" t="s">
        <v>65</v>
      </c>
      <c r="T71" s="16"/>
      <c r="U71" s="17"/>
      <c r="V71" s="17"/>
      <c r="W71" s="17"/>
      <c r="X71" s="17"/>
      <c r="Y71" s="17"/>
      <c r="Z71" s="17"/>
      <c r="AA71" s="17"/>
      <c r="AB71" s="17"/>
      <c r="AC71" s="19"/>
      <c r="AD71" s="19"/>
      <c r="AE71" s="128"/>
      <c r="AF71" s="53"/>
      <c r="AG71" s="53"/>
      <c r="AH71" s="53"/>
      <c r="AI71" s="108"/>
      <c r="AJ71" s="58">
        <f>AL67</f>
        <v>0</v>
      </c>
      <c r="AK71" s="53" t="s">
        <v>175</v>
      </c>
      <c r="AL71" s="53"/>
      <c r="AM71" s="53"/>
      <c r="AN71" s="58">
        <f>AJ67</f>
        <v>0</v>
      </c>
      <c r="AO71" s="53" t="s">
        <v>176</v>
      </c>
      <c r="AP71" s="63">
        <v>36</v>
      </c>
      <c r="AQ71" s="59" t="s">
        <v>177</v>
      </c>
      <c r="AR71" s="297">
        <f>ROUND(AJ71*AN71*AP71*AP67,0)</f>
        <v>0</v>
      </c>
    </row>
    <row r="72" spans="1:44" s="5" customFormat="1" ht="14.4" x14ac:dyDescent="0.3">
      <c r="A72" s="9" t="str">
        <f>+'PI Budget'!A74</f>
        <v>TBD</v>
      </c>
      <c r="B72" s="9"/>
      <c r="C72" s="9"/>
      <c r="D72" s="9"/>
      <c r="E72" s="9"/>
      <c r="F72" s="9"/>
      <c r="G72" s="133">
        <v>0</v>
      </c>
      <c r="H72" s="133">
        <v>0</v>
      </c>
      <c r="I72" s="133">
        <v>0</v>
      </c>
      <c r="J72" s="133">
        <v>0</v>
      </c>
      <c r="K72" s="133">
        <v>0</v>
      </c>
      <c r="L72" s="12">
        <f t="shared" ref="L72:L79" si="25">SUM(G72:K72)</f>
        <v>0</v>
      </c>
      <c r="M72" s="163"/>
      <c r="N72" s="163"/>
      <c r="O72" s="133"/>
      <c r="P72" s="133"/>
      <c r="Q72" s="133"/>
      <c r="R72" s="108"/>
      <c r="S72" s="9" t="s">
        <v>55</v>
      </c>
      <c r="T72" s="9"/>
      <c r="U72" s="9"/>
      <c r="V72" s="9"/>
      <c r="W72" s="9"/>
      <c r="X72" s="9"/>
      <c r="Y72" s="133">
        <v>0</v>
      </c>
      <c r="Z72" s="133">
        <v>0</v>
      </c>
      <c r="AA72" s="133">
        <v>0</v>
      </c>
      <c r="AB72" s="133">
        <v>0</v>
      </c>
      <c r="AC72" s="133">
        <v>0</v>
      </c>
      <c r="AD72" s="12">
        <f t="shared" ref="AD72:AD79" si="26">SUM(Y72:AC72)</f>
        <v>0</v>
      </c>
      <c r="AE72" s="128"/>
      <c r="AF72" s="133"/>
      <c r="AG72" s="133"/>
      <c r="AH72" s="133"/>
      <c r="AI72" s="108"/>
      <c r="AJ72" s="58">
        <f>AN67</f>
        <v>-1</v>
      </c>
      <c r="AK72" s="53" t="s">
        <v>178</v>
      </c>
      <c r="AL72" s="53"/>
      <c r="AM72" s="53"/>
      <c r="AN72" s="58">
        <f>AJ67</f>
        <v>0</v>
      </c>
      <c r="AO72" s="53" t="s">
        <v>176</v>
      </c>
      <c r="AP72" s="68">
        <v>150</v>
      </c>
      <c r="AQ72" s="59" t="s">
        <v>179</v>
      </c>
      <c r="AR72" s="297">
        <f>ROUND(AJ72*AN72*AP72*AP67,0)</f>
        <v>0</v>
      </c>
    </row>
    <row r="73" spans="1:44" s="5" customFormat="1" ht="14.4" x14ac:dyDescent="0.3">
      <c r="A73" s="9" t="str">
        <f>+'PI Budget'!A75</f>
        <v>TBD</v>
      </c>
      <c r="B73" s="9"/>
      <c r="C73" s="9"/>
      <c r="D73" s="9"/>
      <c r="E73" s="9"/>
      <c r="F73" s="9"/>
      <c r="G73" s="133">
        <v>0</v>
      </c>
      <c r="H73" s="133">
        <v>0</v>
      </c>
      <c r="I73" s="133">
        <v>0</v>
      </c>
      <c r="J73" s="133">
        <v>0</v>
      </c>
      <c r="K73" s="133">
        <v>0</v>
      </c>
      <c r="L73" s="12">
        <f t="shared" si="25"/>
        <v>0</v>
      </c>
      <c r="M73" s="163"/>
      <c r="N73" s="163"/>
      <c r="O73" s="133"/>
      <c r="P73" s="133"/>
      <c r="Q73" s="133"/>
      <c r="R73" s="108"/>
      <c r="S73" s="9" t="s">
        <v>55</v>
      </c>
      <c r="T73" s="9"/>
      <c r="U73" s="9"/>
      <c r="V73" s="9"/>
      <c r="W73" s="9"/>
      <c r="X73" s="9"/>
      <c r="Y73" s="133">
        <v>0</v>
      </c>
      <c r="Z73" s="133">
        <v>0</v>
      </c>
      <c r="AA73" s="133">
        <v>0</v>
      </c>
      <c r="AB73" s="133">
        <v>0</v>
      </c>
      <c r="AC73" s="133">
        <v>0</v>
      </c>
      <c r="AD73" s="12">
        <f t="shared" si="26"/>
        <v>0</v>
      </c>
      <c r="AE73" s="128"/>
      <c r="AF73" s="133"/>
      <c r="AG73" s="133"/>
      <c r="AH73" s="133"/>
      <c r="AI73" s="108"/>
      <c r="AJ73" s="58">
        <f>+AN67</f>
        <v>-1</v>
      </c>
      <c r="AK73" s="53" t="s">
        <v>184</v>
      </c>
      <c r="AL73" s="53"/>
      <c r="AM73" s="58" t="s">
        <v>173</v>
      </c>
      <c r="AN73" s="71">
        <f>+AJ67</f>
        <v>0</v>
      </c>
      <c r="AO73" s="53" t="s">
        <v>176</v>
      </c>
      <c r="AP73" s="62">
        <v>39</v>
      </c>
      <c r="AQ73" s="59" t="s">
        <v>177</v>
      </c>
      <c r="AR73" s="297">
        <f>ROUND(AJ73*AN73*AP73*AP67,0)</f>
        <v>0</v>
      </c>
    </row>
    <row r="74" spans="1:44" s="5" customFormat="1" ht="14.25" customHeight="1" outlineLevel="1" x14ac:dyDescent="0.3">
      <c r="A74" s="9" t="str">
        <f>+'PI Budget'!A76</f>
        <v>TBD</v>
      </c>
      <c r="B74" s="9"/>
      <c r="C74" s="9"/>
      <c r="D74" s="9"/>
      <c r="E74" s="9"/>
      <c r="F74" s="9"/>
      <c r="G74" s="133">
        <v>0</v>
      </c>
      <c r="H74" s="133">
        <v>0</v>
      </c>
      <c r="I74" s="133">
        <v>0</v>
      </c>
      <c r="J74" s="133">
        <v>0</v>
      </c>
      <c r="K74" s="133">
        <v>0</v>
      </c>
      <c r="L74" s="12">
        <f t="shared" si="25"/>
        <v>0</v>
      </c>
      <c r="M74" s="163"/>
      <c r="N74" s="163"/>
      <c r="O74" s="133"/>
      <c r="P74" s="133"/>
      <c r="Q74" s="133"/>
      <c r="R74" s="108"/>
      <c r="S74" s="9" t="s">
        <v>55</v>
      </c>
      <c r="T74" s="9"/>
      <c r="U74" s="9"/>
      <c r="V74" s="9"/>
      <c r="W74" s="9"/>
      <c r="X74" s="9"/>
      <c r="Y74" s="133">
        <v>0</v>
      </c>
      <c r="Z74" s="133">
        <v>0</v>
      </c>
      <c r="AA74" s="133">
        <v>0</v>
      </c>
      <c r="AB74" s="133">
        <v>0</v>
      </c>
      <c r="AC74" s="133">
        <v>0</v>
      </c>
      <c r="AD74" s="12">
        <f t="shared" si="26"/>
        <v>0</v>
      </c>
      <c r="AE74" s="128"/>
      <c r="AF74" s="133"/>
      <c r="AG74" s="133"/>
      <c r="AH74" s="133"/>
      <c r="AI74" s="108"/>
      <c r="AJ74" s="58"/>
      <c r="AK74" s="53" t="s">
        <v>180</v>
      </c>
      <c r="AL74" s="53"/>
      <c r="AM74" s="58"/>
      <c r="AN74" s="58"/>
      <c r="AO74" s="53"/>
      <c r="AP74" s="58"/>
      <c r="AQ74" s="59"/>
      <c r="AR74" s="70">
        <v>0</v>
      </c>
    </row>
    <row r="75" spans="1:44" s="5" customFormat="1" ht="14.55" customHeight="1" outlineLevel="1" x14ac:dyDescent="0.3">
      <c r="A75" s="9" t="str">
        <f>+'PI Budget'!A77</f>
        <v>TBD</v>
      </c>
      <c r="B75" s="9"/>
      <c r="C75" s="278"/>
      <c r="D75" s="604"/>
      <c r="E75" s="604"/>
      <c r="F75" s="279"/>
      <c r="G75" s="133">
        <v>0</v>
      </c>
      <c r="H75" s="133">
        <v>0</v>
      </c>
      <c r="I75" s="133">
        <v>0</v>
      </c>
      <c r="J75" s="133">
        <v>0</v>
      </c>
      <c r="K75" s="133">
        <v>0</v>
      </c>
      <c r="L75" s="12">
        <f t="shared" si="25"/>
        <v>0</v>
      </c>
      <c r="M75" s="163"/>
      <c r="N75" s="163"/>
      <c r="O75" s="133"/>
      <c r="P75" s="133"/>
      <c r="Q75" s="133"/>
      <c r="R75" s="108"/>
      <c r="S75" s="9" t="s">
        <v>55</v>
      </c>
      <c r="T75" s="9"/>
      <c r="U75" s="9"/>
      <c r="V75" s="9"/>
      <c r="W75" s="9"/>
      <c r="X75" s="9"/>
      <c r="Y75" s="133">
        <v>0</v>
      </c>
      <c r="Z75" s="133">
        <v>0</v>
      </c>
      <c r="AA75" s="133">
        <v>0</v>
      </c>
      <c r="AB75" s="133">
        <v>0</v>
      </c>
      <c r="AC75" s="133">
        <v>0</v>
      </c>
      <c r="AD75" s="12">
        <f t="shared" si="26"/>
        <v>0</v>
      </c>
      <c r="AE75" s="128"/>
      <c r="AF75" s="133"/>
      <c r="AG75" s="133"/>
      <c r="AH75" s="133"/>
      <c r="AI75" s="108"/>
      <c r="AJ75" s="58"/>
      <c r="AK75" s="53" t="s">
        <v>181</v>
      </c>
      <c r="AL75" s="53"/>
      <c r="AM75" s="58"/>
      <c r="AN75" s="58"/>
      <c r="AO75" s="53"/>
      <c r="AP75" s="58"/>
      <c r="AQ75" s="59"/>
      <c r="AR75" s="69">
        <f>+AJ67*400</f>
        <v>0</v>
      </c>
    </row>
    <row r="76" spans="1:44" s="5" customFormat="1" ht="14.55" customHeight="1" outlineLevel="1" x14ac:dyDescent="0.3">
      <c r="A76" s="9" t="str">
        <f>+'PI Budget'!A78</f>
        <v>TBD</v>
      </c>
      <c r="B76" s="9"/>
      <c r="C76" s="9"/>
      <c r="D76" s="604"/>
      <c r="E76" s="604"/>
      <c r="F76" s="279"/>
      <c r="G76" s="133">
        <v>0</v>
      </c>
      <c r="H76" s="133">
        <v>0</v>
      </c>
      <c r="I76" s="133">
        <v>0</v>
      </c>
      <c r="J76" s="133">
        <v>0</v>
      </c>
      <c r="K76" s="133">
        <v>0</v>
      </c>
      <c r="L76" s="12">
        <f t="shared" si="25"/>
        <v>0</v>
      </c>
      <c r="M76" s="163"/>
      <c r="N76" s="163"/>
      <c r="O76" s="133"/>
      <c r="P76" s="133"/>
      <c r="Q76" s="133"/>
      <c r="R76" s="108"/>
      <c r="S76" s="9" t="s">
        <v>55</v>
      </c>
      <c r="T76" s="9"/>
      <c r="U76" s="9"/>
      <c r="V76" s="9"/>
      <c r="W76" s="9"/>
      <c r="X76" s="9"/>
      <c r="Y76" s="133">
        <v>0</v>
      </c>
      <c r="Z76" s="133">
        <v>0</v>
      </c>
      <c r="AA76" s="133">
        <v>0</v>
      </c>
      <c r="AB76" s="133">
        <v>0</v>
      </c>
      <c r="AC76" s="133">
        <v>0</v>
      </c>
      <c r="AD76" s="12">
        <f t="shared" si="26"/>
        <v>0</v>
      </c>
      <c r="AE76" s="128"/>
      <c r="AF76" s="133"/>
      <c r="AG76" s="133"/>
      <c r="AH76" s="133"/>
      <c r="AI76" s="108"/>
      <c r="AJ76" s="298">
        <f>+AJ67</f>
        <v>0</v>
      </c>
      <c r="AK76" s="53" t="s">
        <v>185</v>
      </c>
      <c r="AL76" s="53"/>
      <c r="AM76" s="58"/>
      <c r="AN76" s="58"/>
      <c r="AO76" s="53"/>
      <c r="AP76" s="58"/>
      <c r="AQ76" s="59"/>
      <c r="AR76" s="69">
        <f>+AJ76*100</f>
        <v>0</v>
      </c>
    </row>
    <row r="77" spans="1:44" s="5" customFormat="1" ht="14.4" x14ac:dyDescent="0.3">
      <c r="A77" s="98" t="str">
        <f>+'PI Budget'!A80</f>
        <v>TBD IDC Excluded</v>
      </c>
      <c r="B77" s="97"/>
      <c r="C77" s="97"/>
      <c r="D77" s="97"/>
      <c r="E77" s="97"/>
      <c r="F77" s="97"/>
      <c r="G77" s="134">
        <v>0</v>
      </c>
      <c r="H77" s="134">
        <v>0</v>
      </c>
      <c r="I77" s="134">
        <v>0</v>
      </c>
      <c r="J77" s="134">
        <v>0</v>
      </c>
      <c r="K77" s="134">
        <v>0</v>
      </c>
      <c r="L77" s="166">
        <f t="shared" si="25"/>
        <v>0</v>
      </c>
      <c r="M77" s="163"/>
      <c r="N77" s="163"/>
      <c r="O77" s="133"/>
      <c r="P77" s="133"/>
      <c r="Q77" s="133"/>
      <c r="R77" s="108"/>
      <c r="S77" s="98" t="s">
        <v>55</v>
      </c>
      <c r="T77" s="97"/>
      <c r="U77" s="97"/>
      <c r="V77" s="97"/>
      <c r="W77" s="97"/>
      <c r="X77" s="97"/>
      <c r="Y77" s="134">
        <v>0</v>
      </c>
      <c r="Z77" s="134"/>
      <c r="AA77" s="134"/>
      <c r="AB77" s="134"/>
      <c r="AC77" s="134"/>
      <c r="AD77" s="166">
        <f t="shared" si="26"/>
        <v>0</v>
      </c>
      <c r="AE77" s="128"/>
      <c r="AF77" s="133"/>
      <c r="AG77" s="133"/>
      <c r="AH77" s="133"/>
      <c r="AI77" s="108"/>
      <c r="AJ77" s="58"/>
      <c r="AK77" s="53" t="s">
        <v>187</v>
      </c>
      <c r="AL77" s="53"/>
      <c r="AM77" s="64" t="s">
        <v>173</v>
      </c>
      <c r="AN77" s="217">
        <v>0.44500000000000001</v>
      </c>
      <c r="AO77" s="53" t="s">
        <v>188</v>
      </c>
      <c r="AP77" s="72">
        <v>0</v>
      </c>
      <c r="AQ77" s="59" t="s">
        <v>189</v>
      </c>
      <c r="AR77" s="297">
        <f>ROUND(AN77*AP77*AP67*AJ67,0)</f>
        <v>0</v>
      </c>
    </row>
    <row r="78" spans="1:44" s="5" customFormat="1" ht="14.4" x14ac:dyDescent="0.3">
      <c r="A78" s="97" t="s">
        <v>67</v>
      </c>
      <c r="B78" s="97"/>
      <c r="C78" s="97"/>
      <c r="D78" s="99" t="s">
        <v>68</v>
      </c>
      <c r="E78" s="99"/>
      <c r="F78" s="215"/>
      <c r="G78" s="134">
        <f>+F78*PersonnelTravelTuitionWorksheet!D29</f>
        <v>0</v>
      </c>
      <c r="H78" s="134">
        <f>+ROUND(G78*1.05,0)</f>
        <v>0</v>
      </c>
      <c r="I78" s="134">
        <f>+ROUND(H78*1.05,0)</f>
        <v>0</v>
      </c>
      <c r="J78" s="134">
        <f>+ROUND(I78*1.05,0)</f>
        <v>0</v>
      </c>
      <c r="K78" s="134">
        <f>+ROUND(J78*1.05,0)</f>
        <v>0</v>
      </c>
      <c r="L78" s="166">
        <f t="shared" si="25"/>
        <v>0</v>
      </c>
      <c r="M78" s="163"/>
      <c r="N78" s="163"/>
      <c r="O78" s="133"/>
      <c r="P78" s="133"/>
      <c r="Q78" s="133"/>
      <c r="R78" s="108"/>
      <c r="S78" s="97" t="s">
        <v>69</v>
      </c>
      <c r="T78" s="97"/>
      <c r="U78" s="97"/>
      <c r="V78" s="99" t="s">
        <v>68</v>
      </c>
      <c r="W78" s="99"/>
      <c r="X78" s="215">
        <v>0</v>
      </c>
      <c r="Y78" s="134">
        <f>8870*X78</f>
        <v>0</v>
      </c>
      <c r="Z78" s="134">
        <f>+Y78*1.05</f>
        <v>0</v>
      </c>
      <c r="AA78" s="134">
        <f>+Z78*1.05</f>
        <v>0</v>
      </c>
      <c r="AB78" s="134">
        <f>+AA78*1.05</f>
        <v>0</v>
      </c>
      <c r="AC78" s="134">
        <f>+AB78*1.05</f>
        <v>0</v>
      </c>
      <c r="AD78" s="166">
        <f t="shared" si="26"/>
        <v>0</v>
      </c>
      <c r="AE78" s="128"/>
      <c r="AF78" s="133"/>
      <c r="AG78" s="133"/>
      <c r="AH78" s="133"/>
      <c r="AI78" s="108"/>
      <c r="AJ78" s="203" t="s">
        <v>190</v>
      </c>
      <c r="AK78" s="202"/>
      <c r="AL78" s="203"/>
      <c r="AM78" s="203"/>
      <c r="AN78" s="203"/>
      <c r="AO78" s="203"/>
      <c r="AP78" s="203"/>
      <c r="AQ78" s="203"/>
      <c r="AR78" s="299">
        <f>SUM(AR69:AR77)</f>
        <v>0</v>
      </c>
    </row>
    <row r="79" spans="1:44" s="5" customFormat="1" ht="14.4" x14ac:dyDescent="0.3">
      <c r="A79" s="13" t="s">
        <v>70</v>
      </c>
      <c r="B79" s="13"/>
      <c r="C79" s="8"/>
      <c r="D79" s="8"/>
      <c r="E79" s="8"/>
      <c r="F79" s="8"/>
      <c r="G79" s="135">
        <f>SUM(G72:G78)</f>
        <v>0</v>
      </c>
      <c r="H79" s="135">
        <f>SUM(H72:H78)</f>
        <v>0</v>
      </c>
      <c r="I79" s="135">
        <f>SUM(I72:I78)</f>
        <v>0</v>
      </c>
      <c r="J79" s="135">
        <f>SUM(J72:J78)</f>
        <v>0</v>
      </c>
      <c r="K79" s="135">
        <f>SUM(K72:K78)</f>
        <v>0</v>
      </c>
      <c r="L79" s="14">
        <f t="shared" si="25"/>
        <v>0</v>
      </c>
      <c r="M79" s="163"/>
      <c r="N79" s="163"/>
      <c r="O79" s="163"/>
      <c r="P79" s="163"/>
      <c r="Q79" s="163"/>
      <c r="R79" s="108"/>
      <c r="S79" s="13" t="s">
        <v>70</v>
      </c>
      <c r="T79" s="13"/>
      <c r="U79" s="8"/>
      <c r="V79" s="8"/>
      <c r="W79" s="8"/>
      <c r="X79" s="8"/>
      <c r="Y79" s="135">
        <f>SUM(Y72:Y78)</f>
        <v>0</v>
      </c>
      <c r="Z79" s="135">
        <f>SUM(Z72:Z78)</f>
        <v>0</v>
      </c>
      <c r="AA79" s="135">
        <f>SUM(AA72:AA78)</f>
        <v>0</v>
      </c>
      <c r="AB79" s="135">
        <f>SUM(AB72:AB78)</f>
        <v>0</v>
      </c>
      <c r="AC79" s="135">
        <f>SUM(AC72:AC78)</f>
        <v>0</v>
      </c>
      <c r="AD79" s="14">
        <f t="shared" si="26"/>
        <v>0</v>
      </c>
      <c r="AE79" s="128"/>
      <c r="AF79" s="163"/>
      <c r="AG79" s="163"/>
      <c r="AH79" s="163"/>
      <c r="AI79" s="108"/>
      <c r="AJ79" s="303"/>
      <c r="AK79" s="303"/>
      <c r="AL79" s="303"/>
      <c r="AM79" s="303"/>
      <c r="AN79" s="303"/>
      <c r="AO79" s="303"/>
      <c r="AP79" s="303"/>
      <c r="AQ79" s="303"/>
      <c r="AR79" s="303"/>
    </row>
    <row r="80" spans="1:44" s="5" customFormat="1" ht="6" customHeight="1" x14ac:dyDescent="0.3">
      <c r="A80" s="11"/>
      <c r="B80" s="11"/>
      <c r="C80" s="9"/>
      <c r="D80" s="9"/>
      <c r="E80" s="9"/>
      <c r="F80" s="9"/>
      <c r="G80" s="9"/>
      <c r="H80" s="9"/>
      <c r="I80" s="9"/>
      <c r="J80" s="9"/>
      <c r="K80" s="12"/>
      <c r="L80" s="12"/>
      <c r="M80" s="163"/>
      <c r="N80" s="163"/>
      <c r="O80" s="12"/>
      <c r="P80" s="12"/>
      <c r="Q80" s="12"/>
      <c r="R80" s="108"/>
      <c r="S80" s="11"/>
      <c r="T80" s="11"/>
      <c r="U80" s="9"/>
      <c r="V80" s="9"/>
      <c r="W80" s="9"/>
      <c r="X80" s="9"/>
      <c r="Y80" s="9"/>
      <c r="Z80" s="9"/>
      <c r="AA80" s="9"/>
      <c r="AB80" s="9"/>
      <c r="AC80" s="12"/>
      <c r="AD80" s="12"/>
      <c r="AE80" s="128"/>
      <c r="AF80" s="12"/>
      <c r="AG80" s="12"/>
      <c r="AH80" s="12"/>
      <c r="AI80" s="108"/>
      <c r="AJ80" s="303"/>
      <c r="AK80" s="303"/>
      <c r="AL80" s="303"/>
      <c r="AM80" s="303"/>
      <c r="AN80" s="303"/>
      <c r="AO80" s="303"/>
      <c r="AP80" s="303"/>
      <c r="AQ80" s="303"/>
      <c r="AR80" s="303"/>
    </row>
    <row r="81" spans="1:44" s="5" customFormat="1" ht="14.4" x14ac:dyDescent="0.3">
      <c r="A81" s="16" t="s">
        <v>71</v>
      </c>
      <c r="B81" s="16"/>
      <c r="C81" s="17"/>
      <c r="D81" s="17"/>
      <c r="E81" s="17"/>
      <c r="F81" s="17"/>
      <c r="G81" s="17"/>
      <c r="H81" s="17"/>
      <c r="I81" s="17"/>
      <c r="J81" s="17"/>
      <c r="K81" s="18"/>
      <c r="L81" s="18"/>
      <c r="M81" s="163"/>
      <c r="N81" s="163"/>
      <c r="O81" s="12"/>
      <c r="P81" s="12"/>
      <c r="Q81" s="12"/>
      <c r="R81" s="108"/>
      <c r="S81" s="16" t="s">
        <v>71</v>
      </c>
      <c r="T81" s="16"/>
      <c r="U81" s="17"/>
      <c r="V81" s="17"/>
      <c r="W81" s="17"/>
      <c r="X81" s="17"/>
      <c r="Y81" s="17"/>
      <c r="Z81" s="17"/>
      <c r="AA81" s="17"/>
      <c r="AB81" s="17"/>
      <c r="AC81" s="18"/>
      <c r="AD81" s="18"/>
      <c r="AE81" s="128"/>
      <c r="AF81" s="12"/>
      <c r="AG81" s="12"/>
      <c r="AH81" s="12"/>
      <c r="AI81" s="108"/>
      <c r="AJ81" s="311" t="s">
        <v>191</v>
      </c>
      <c r="AK81" s="304"/>
      <c r="AL81" s="304"/>
      <c r="AM81" s="304"/>
      <c r="AN81" s="304"/>
      <c r="AO81" s="304"/>
      <c r="AP81" s="304"/>
      <c r="AQ81" s="305"/>
      <c r="AR81" s="305"/>
    </row>
    <row r="82" spans="1:44" s="5" customFormat="1" ht="14.55" customHeight="1" outlineLevel="1" x14ac:dyDescent="0.3">
      <c r="A82" s="98" t="str">
        <f>+'PI Budget'!A85</f>
        <v>Stipends</v>
      </c>
      <c r="B82" s="97"/>
      <c r="C82" s="97"/>
      <c r="D82" s="97"/>
      <c r="E82" s="97"/>
      <c r="F82" s="97"/>
      <c r="G82" s="134">
        <v>0</v>
      </c>
      <c r="H82" s="134">
        <v>0</v>
      </c>
      <c r="I82" s="134">
        <v>0</v>
      </c>
      <c r="J82" s="134">
        <v>0</v>
      </c>
      <c r="K82" s="134">
        <v>0</v>
      </c>
      <c r="L82" s="166">
        <f>SUM(G82:K82)</f>
        <v>0</v>
      </c>
      <c r="M82" s="163"/>
      <c r="N82" s="163"/>
      <c r="O82" s="133"/>
      <c r="P82" s="133"/>
      <c r="Q82" s="133"/>
      <c r="R82" s="108"/>
      <c r="S82" s="97" t="s">
        <v>72</v>
      </c>
      <c r="T82" s="97"/>
      <c r="U82" s="97"/>
      <c r="V82" s="97"/>
      <c r="W82" s="97"/>
      <c r="X82" s="97"/>
      <c r="Y82" s="134">
        <v>0</v>
      </c>
      <c r="Z82" s="134">
        <v>0</v>
      </c>
      <c r="AA82" s="134">
        <v>0</v>
      </c>
      <c r="AB82" s="134">
        <v>0</v>
      </c>
      <c r="AC82" s="134">
        <v>0</v>
      </c>
      <c r="AD82" s="166">
        <f>SUM(Y82:AC82)</f>
        <v>0</v>
      </c>
      <c r="AE82" s="128"/>
      <c r="AF82" s="133"/>
      <c r="AG82" s="133"/>
      <c r="AH82" s="133"/>
      <c r="AI82" s="108"/>
      <c r="AJ82" s="50"/>
      <c r="AK82" s="50"/>
      <c r="AL82" s="50"/>
      <c r="AM82" s="50"/>
      <c r="AN82" s="50"/>
      <c r="AO82" s="50"/>
      <c r="AP82" s="50"/>
      <c r="AQ82" s="50"/>
      <c r="AR82" s="50"/>
    </row>
    <row r="83" spans="1:44" s="5" customFormat="1" ht="14.55" customHeight="1" outlineLevel="1" x14ac:dyDescent="0.3">
      <c r="A83" s="98" t="str">
        <f>+'PI Budget'!A87</f>
        <v>TBD</v>
      </c>
      <c r="B83" s="97"/>
      <c r="C83" s="97"/>
      <c r="D83" s="97"/>
      <c r="E83" s="97"/>
      <c r="F83" s="97"/>
      <c r="G83" s="134">
        <v>0</v>
      </c>
      <c r="H83" s="134">
        <v>0</v>
      </c>
      <c r="I83" s="134">
        <v>0</v>
      </c>
      <c r="J83" s="134">
        <v>0</v>
      </c>
      <c r="K83" s="134">
        <v>0</v>
      </c>
      <c r="L83" s="166">
        <f>SUM(G83:K83)</f>
        <v>0</v>
      </c>
      <c r="M83" s="163"/>
      <c r="N83" s="163"/>
      <c r="O83" s="133"/>
      <c r="P83" s="133"/>
      <c r="Q83" s="133"/>
      <c r="R83" s="108"/>
      <c r="S83" s="97" t="s">
        <v>55</v>
      </c>
      <c r="T83" s="97"/>
      <c r="U83" s="97"/>
      <c r="V83" s="97"/>
      <c r="W83" s="97"/>
      <c r="X83" s="97"/>
      <c r="Y83" s="134">
        <v>0</v>
      </c>
      <c r="Z83" s="134">
        <v>0</v>
      </c>
      <c r="AA83" s="134">
        <v>0</v>
      </c>
      <c r="AB83" s="134">
        <v>0</v>
      </c>
      <c r="AC83" s="134">
        <v>0</v>
      </c>
      <c r="AD83" s="166">
        <f>SUM(Y83:AC83)</f>
        <v>0</v>
      </c>
      <c r="AE83" s="128"/>
      <c r="AF83" s="133"/>
      <c r="AG83" s="133"/>
      <c r="AH83" s="133"/>
      <c r="AI83" s="108"/>
      <c r="AJ83" s="626" t="s">
        <v>166</v>
      </c>
      <c r="AK83" s="626"/>
      <c r="AL83" s="183"/>
      <c r="AM83" s="183"/>
      <c r="AN83" s="183"/>
      <c r="AO83" s="183"/>
      <c r="AP83" s="183"/>
      <c r="AQ83" s="183"/>
      <c r="AR83" s="4"/>
    </row>
    <row r="84" spans="1:44" s="3" customFormat="1" ht="12.3" customHeight="1" outlineLevel="1" x14ac:dyDescent="0.25">
      <c r="A84" s="98" t="str">
        <f>+'PI Budget'!A88</f>
        <v>TBD</v>
      </c>
      <c r="B84" s="97"/>
      <c r="C84" s="97"/>
      <c r="D84" s="97"/>
      <c r="E84" s="97"/>
      <c r="F84" s="97"/>
      <c r="G84" s="134">
        <v>0</v>
      </c>
      <c r="H84" s="134">
        <v>0</v>
      </c>
      <c r="I84" s="134">
        <v>0</v>
      </c>
      <c r="J84" s="134">
        <v>0</v>
      </c>
      <c r="K84" s="134">
        <v>0</v>
      </c>
      <c r="L84" s="166">
        <f>SUM(G84:K84)</f>
        <v>0</v>
      </c>
      <c r="M84" s="163"/>
      <c r="N84" s="163"/>
      <c r="O84" s="133"/>
      <c r="P84" s="133"/>
      <c r="Q84" s="133"/>
      <c r="R84" s="106"/>
      <c r="S84" s="97" t="s">
        <v>55</v>
      </c>
      <c r="T84" s="97"/>
      <c r="U84" s="97"/>
      <c r="V84" s="97"/>
      <c r="W84" s="97"/>
      <c r="X84" s="97"/>
      <c r="Y84" s="134">
        <v>0</v>
      </c>
      <c r="Z84" s="134">
        <v>0</v>
      </c>
      <c r="AA84" s="134">
        <v>0</v>
      </c>
      <c r="AB84" s="134">
        <v>0</v>
      </c>
      <c r="AC84" s="134">
        <v>0</v>
      </c>
      <c r="AD84" s="166">
        <f>SUM(Y84:AC84)</f>
        <v>0</v>
      </c>
      <c r="AE84" s="128"/>
      <c r="AF84" s="133"/>
      <c r="AG84" s="133"/>
      <c r="AH84" s="133"/>
      <c r="AI84" s="106"/>
      <c r="AJ84" s="50"/>
      <c r="AK84" s="50"/>
      <c r="AL84" s="50"/>
      <c r="AM84" s="50"/>
      <c r="AN84" s="50"/>
      <c r="AO84" s="50"/>
      <c r="AP84" s="50"/>
      <c r="AQ84" s="50"/>
      <c r="AR84" s="53"/>
    </row>
    <row r="85" spans="1:44" s="6" customFormat="1" ht="13.05" customHeight="1" outlineLevel="1" x14ac:dyDescent="0.25">
      <c r="A85" s="13" t="s">
        <v>73</v>
      </c>
      <c r="B85" s="13"/>
      <c r="C85" s="8"/>
      <c r="D85" s="8"/>
      <c r="E85" s="8"/>
      <c r="F85" s="8"/>
      <c r="G85" s="135">
        <f>SUM(G82:G84)</f>
        <v>0</v>
      </c>
      <c r="H85" s="135">
        <f>SUM(H82:H84)</f>
        <v>0</v>
      </c>
      <c r="I85" s="135">
        <f>SUM(I82:I84)</f>
        <v>0</v>
      </c>
      <c r="J85" s="135">
        <f>SUM(J82:J84)</f>
        <v>0</v>
      </c>
      <c r="K85" s="135">
        <f>SUM(K82:K84)</f>
        <v>0</v>
      </c>
      <c r="L85" s="14">
        <f>+K85+J85+I85+H85+G85</f>
        <v>0</v>
      </c>
      <c r="M85" s="163"/>
      <c r="N85" s="163"/>
      <c r="O85" s="163"/>
      <c r="P85" s="163"/>
      <c r="Q85" s="163"/>
      <c r="R85" s="109"/>
      <c r="S85" s="13" t="s">
        <v>73</v>
      </c>
      <c r="T85" s="13"/>
      <c r="U85" s="8"/>
      <c r="V85" s="8"/>
      <c r="W85" s="8"/>
      <c r="X85" s="8"/>
      <c r="Y85" s="135">
        <f>SUM(Y82:Y84)</f>
        <v>0</v>
      </c>
      <c r="Z85" s="135">
        <f>SUM(Z82:Z84)</f>
        <v>0</v>
      </c>
      <c r="AA85" s="135">
        <f>SUM(AA82:AA84)</f>
        <v>0</v>
      </c>
      <c r="AB85" s="135">
        <f>SUM(AB82:AB84)</f>
        <v>0</v>
      </c>
      <c r="AC85" s="135">
        <f>SUM(AC82:AC84)</f>
        <v>0</v>
      </c>
      <c r="AD85" s="14">
        <f>+AC85+AB85+AA85+Z85+Y85</f>
        <v>0</v>
      </c>
      <c r="AE85" s="128"/>
      <c r="AF85" s="163"/>
      <c r="AG85" s="163"/>
      <c r="AH85" s="163"/>
      <c r="AI85" s="109"/>
      <c r="AJ85" s="214">
        <f>+O48</f>
        <v>0</v>
      </c>
      <c r="AK85" s="53" t="s">
        <v>169</v>
      </c>
      <c r="AL85" s="214">
        <f>+P48</f>
        <v>0</v>
      </c>
      <c r="AM85" s="53" t="s">
        <v>49</v>
      </c>
      <c r="AN85" s="58">
        <f>+AL85-1</f>
        <v>-1</v>
      </c>
      <c r="AO85" s="53" t="s">
        <v>170</v>
      </c>
      <c r="AP85" s="214">
        <f>+Q48</f>
        <v>0</v>
      </c>
      <c r="AQ85" s="59" t="s">
        <v>171</v>
      </c>
      <c r="AR85" s="297"/>
    </row>
    <row r="86" spans="1:44" s="6" customFormat="1" ht="6" customHeight="1" x14ac:dyDescent="0.25">
      <c r="A86" s="9"/>
      <c r="B86" s="9"/>
      <c r="C86" s="9"/>
      <c r="D86" s="9"/>
      <c r="E86" s="9"/>
      <c r="F86" s="9"/>
      <c r="G86" s="9"/>
      <c r="H86" s="9"/>
      <c r="I86" s="9"/>
      <c r="J86" s="9"/>
      <c r="K86" s="10"/>
      <c r="L86" s="10"/>
      <c r="M86" s="163"/>
      <c r="N86" s="163"/>
      <c r="O86" s="10"/>
      <c r="P86" s="10"/>
      <c r="Q86" s="10"/>
      <c r="R86" s="109"/>
      <c r="S86" s="9"/>
      <c r="T86" s="9"/>
      <c r="U86" s="9"/>
      <c r="V86" s="9"/>
      <c r="W86" s="9"/>
      <c r="X86" s="9"/>
      <c r="Y86" s="9"/>
      <c r="Z86" s="9"/>
      <c r="AA86" s="9"/>
      <c r="AB86" s="9"/>
      <c r="AC86" s="10"/>
      <c r="AD86" s="10"/>
      <c r="AE86" s="128"/>
      <c r="AF86" s="10"/>
      <c r="AG86" s="10"/>
      <c r="AH86" s="10"/>
      <c r="AI86" s="109"/>
      <c r="AJ86" s="50"/>
      <c r="AK86" s="50"/>
      <c r="AL86" s="50"/>
      <c r="AM86" s="50"/>
      <c r="AN86" s="50"/>
      <c r="AO86" s="50"/>
      <c r="AP86" s="50"/>
      <c r="AQ86" s="50"/>
      <c r="AR86" s="50"/>
    </row>
    <row r="87" spans="1:44" s="6" customFormat="1" x14ac:dyDescent="0.25">
      <c r="A87" s="13" t="s">
        <v>74</v>
      </c>
      <c r="B87" s="13"/>
      <c r="C87" s="8"/>
      <c r="D87" s="8"/>
      <c r="E87" s="8"/>
      <c r="F87" s="8"/>
      <c r="G87" s="135">
        <f>+G85+G79+G69+G62+G55+G48+G43+G34</f>
        <v>0</v>
      </c>
      <c r="H87" s="135">
        <f>+H85+H79+H69+H62+H55+H48+H43+H34</f>
        <v>0</v>
      </c>
      <c r="I87" s="135">
        <f>+I85+I79+I69+I62+I55+I48+I43+I34</f>
        <v>0</v>
      </c>
      <c r="J87" s="135">
        <f>+J85+J79+J69+J62+J55+J48+J43+J34</f>
        <v>0</v>
      </c>
      <c r="K87" s="135">
        <f>+K85+K79+K69+K62+K55+K48+K43+K34</f>
        <v>0</v>
      </c>
      <c r="L87" s="14">
        <f>SUM(G87:K87)</f>
        <v>0</v>
      </c>
      <c r="M87" s="163"/>
      <c r="N87" s="163"/>
      <c r="O87" s="163"/>
      <c r="P87" s="163"/>
      <c r="Q87" s="163"/>
      <c r="R87" s="109"/>
      <c r="S87" s="13" t="s">
        <v>74</v>
      </c>
      <c r="T87" s="13"/>
      <c r="U87" s="8"/>
      <c r="V87" s="8"/>
      <c r="W87" s="8"/>
      <c r="X87" s="8"/>
      <c r="Y87" s="135">
        <f>+Y85+Y79+Y69+Y62+Y55+Y48+Y43+Y34</f>
        <v>0</v>
      </c>
      <c r="Z87" s="135">
        <f>+Z85+Z79+Z69+Z62+Z55+Z48+Z43+Z34</f>
        <v>0</v>
      </c>
      <c r="AA87" s="135">
        <f>+AA85+AA79+AA69+AA62+AA55+AA48+AA43+AA34</f>
        <v>0</v>
      </c>
      <c r="AB87" s="135">
        <f>+AB85+AB79+AB69+AB62+AB55+AB48+AB43+AB34</f>
        <v>0</v>
      </c>
      <c r="AC87" s="135">
        <f>+AC85+AC79+AC69+AC62+AC55+AC48+AC43+AC34</f>
        <v>0</v>
      </c>
      <c r="AD87" s="14">
        <f>SUM(Y87:AC87)</f>
        <v>0</v>
      </c>
      <c r="AE87" s="128"/>
      <c r="AF87" s="163"/>
      <c r="AG87" s="163"/>
      <c r="AH87" s="163"/>
      <c r="AI87" s="109"/>
      <c r="AJ87" s="58">
        <f>AJ85</f>
        <v>0</v>
      </c>
      <c r="AK87" s="59" t="s">
        <v>172</v>
      </c>
      <c r="AL87" s="53"/>
      <c r="AM87" s="58" t="s">
        <v>173</v>
      </c>
      <c r="AN87" s="58"/>
      <c r="AO87" s="53"/>
      <c r="AP87" s="302">
        <v>400</v>
      </c>
      <c r="AQ87" s="59" t="s">
        <v>174</v>
      </c>
      <c r="AR87" s="297">
        <f>ROUND(AJ87*AP87*AP85,0)</f>
        <v>0</v>
      </c>
    </row>
    <row r="88" spans="1:44" s="6" customFormat="1" ht="13.8" x14ac:dyDescent="0.25">
      <c r="A88" s="8" t="s">
        <v>75</v>
      </c>
      <c r="B88" s="8"/>
      <c r="C88" s="8"/>
      <c r="D88" s="8"/>
      <c r="E88" s="8"/>
      <c r="F88" s="8"/>
      <c r="G88" s="135">
        <f>+G87-G85-G78-G62-G69+G63-G77</f>
        <v>0</v>
      </c>
      <c r="H88" s="135">
        <f>+H87-H85-H78-H62-H69+H63-H77</f>
        <v>0</v>
      </c>
      <c r="I88" s="135">
        <f>+I87-I85-I78-I62-I69+I63-I77</f>
        <v>0</v>
      </c>
      <c r="J88" s="135">
        <f>+J87-J85-J78-J62-J69+J63-J77</f>
        <v>0</v>
      </c>
      <c r="K88" s="135">
        <f>+K87-K85-K78-K62-K69+K63-K77</f>
        <v>0</v>
      </c>
      <c r="L88" s="14">
        <f>SUM(G88:K88)</f>
        <v>0</v>
      </c>
      <c r="M88" s="163"/>
      <c r="N88" s="163"/>
      <c r="O88" s="163"/>
      <c r="P88" s="163"/>
      <c r="Q88" s="163"/>
      <c r="R88" s="109"/>
      <c r="S88" s="8" t="s">
        <v>75</v>
      </c>
      <c r="T88" s="8"/>
      <c r="U88" s="8"/>
      <c r="V88" s="8"/>
      <c r="W88" s="8"/>
      <c r="X88" s="8"/>
      <c r="Y88" s="135">
        <f>+Y87-Y85-Y78-Y62-Y69+Y63-Y77</f>
        <v>0</v>
      </c>
      <c r="Z88" s="135">
        <f>+Z87-Z85-Z78-Z62-Z69+Z63-Z77</f>
        <v>0</v>
      </c>
      <c r="AA88" s="135">
        <f>+AA87-AA85-AA78-AA62-AA69+AA63-AA77</f>
        <v>0</v>
      </c>
      <c r="AB88" s="135">
        <f>+AB87-AB85-AB78-AB62-AB69+AB63-AB77</f>
        <v>0</v>
      </c>
      <c r="AC88" s="135">
        <f>+AC87-AC85-AC78-AC62-AC69+AC63-AC77</f>
        <v>0</v>
      </c>
      <c r="AD88" s="14">
        <f>SUM(Y88:AC88)</f>
        <v>0</v>
      </c>
      <c r="AE88" s="128"/>
      <c r="AF88" s="163"/>
      <c r="AG88" s="163"/>
      <c r="AH88" s="163"/>
      <c r="AI88" s="109"/>
      <c r="AJ88" s="50"/>
      <c r="AK88" s="50"/>
      <c r="AL88" s="50"/>
      <c r="AM88" s="50"/>
      <c r="AN88" s="50"/>
      <c r="AO88" s="50"/>
      <c r="AP88" s="50"/>
      <c r="AQ88" s="50"/>
      <c r="AR88" s="50"/>
    </row>
    <row r="89" spans="1:44" s="6" customFormat="1" ht="13.8" thickBot="1" x14ac:dyDescent="0.3">
      <c r="A89" s="13" t="s">
        <v>76</v>
      </c>
      <c r="B89" s="13"/>
      <c r="C89" s="27">
        <f>+'PI Budget'!C95</f>
        <v>0.53500000000000003</v>
      </c>
      <c r="D89" s="27"/>
      <c r="E89" s="27"/>
      <c r="F89" s="27"/>
      <c r="G89" s="139">
        <f>+ROUND(G88*$C$89,0)</f>
        <v>0</v>
      </c>
      <c r="H89" s="139">
        <f>+ROUND(H88*$C$89,0)</f>
        <v>0</v>
      </c>
      <c r="I89" s="139">
        <f>+ROUND(I88*$C$89,0)</f>
        <v>0</v>
      </c>
      <c r="J89" s="139">
        <f>+ROUND(J88*$C$89,0)</f>
        <v>0</v>
      </c>
      <c r="K89" s="139">
        <f>+ROUND(K88*$C$89,0)</f>
        <v>0</v>
      </c>
      <c r="L89" s="14">
        <f>SUM(G89:K89)</f>
        <v>0</v>
      </c>
      <c r="M89" s="163"/>
      <c r="N89" s="163"/>
      <c r="O89" s="163"/>
      <c r="P89" s="163"/>
      <c r="Q89" s="163"/>
      <c r="R89" s="109"/>
      <c r="S89" s="13" t="s">
        <v>76</v>
      </c>
      <c r="T89" s="13"/>
      <c r="U89" s="27">
        <v>0.49</v>
      </c>
      <c r="V89" s="27"/>
      <c r="W89" s="27"/>
      <c r="X89" s="27"/>
      <c r="Y89" s="139">
        <f>+Y88*$C$89</f>
        <v>0</v>
      </c>
      <c r="Z89" s="139">
        <f>+Z88*$C$89</f>
        <v>0</v>
      </c>
      <c r="AA89" s="139">
        <f>+AA88*$C$89</f>
        <v>0</v>
      </c>
      <c r="AB89" s="139">
        <f>+AB88*$C$89</f>
        <v>0</v>
      </c>
      <c r="AC89" s="139">
        <f>+AC88*$C$89</f>
        <v>0</v>
      </c>
      <c r="AD89" s="14">
        <f>SUM(Y89:AC89)</f>
        <v>0</v>
      </c>
      <c r="AE89" s="128"/>
      <c r="AF89" s="163"/>
      <c r="AG89" s="163"/>
      <c r="AH89" s="163"/>
      <c r="AI89" s="109"/>
      <c r="AJ89" s="58">
        <f>AL85</f>
        <v>0</v>
      </c>
      <c r="AK89" s="53" t="s">
        <v>175</v>
      </c>
      <c r="AL89" s="53"/>
      <c r="AM89" s="53"/>
      <c r="AN89" s="58">
        <f>AJ85</f>
        <v>0</v>
      </c>
      <c r="AO89" s="53" t="s">
        <v>176</v>
      </c>
      <c r="AP89" s="63">
        <v>36</v>
      </c>
      <c r="AQ89" s="59" t="s">
        <v>177</v>
      </c>
      <c r="AR89" s="297">
        <f>ROUND(AJ89*AN89*AP89*AP85,0)</f>
        <v>0</v>
      </c>
    </row>
    <row r="90" spans="1:44" s="6" customFormat="1" ht="13.8" thickBot="1" x14ac:dyDescent="0.3">
      <c r="A90" s="28" t="s">
        <v>77</v>
      </c>
      <c r="B90" s="28"/>
      <c r="C90" s="29"/>
      <c r="D90" s="29"/>
      <c r="E90" s="29"/>
      <c r="F90" s="29"/>
      <c r="G90" s="136">
        <f>+G89+G87</f>
        <v>0</v>
      </c>
      <c r="H90" s="136">
        <f>+H89+H87</f>
        <v>0</v>
      </c>
      <c r="I90" s="136">
        <f>+I89+I87</f>
        <v>0</v>
      </c>
      <c r="J90" s="136">
        <f>+J89+J87</f>
        <v>0</v>
      </c>
      <c r="K90" s="136">
        <f>+K89+K87</f>
        <v>0</v>
      </c>
      <c r="L90" s="165">
        <f>SUM(G90:K90)</f>
        <v>0</v>
      </c>
      <c r="M90" s="163"/>
      <c r="N90" s="163"/>
      <c r="O90" s="186"/>
      <c r="P90" s="186"/>
      <c r="Q90" s="186"/>
      <c r="R90" s="109"/>
      <c r="S90" s="28" t="s">
        <v>77</v>
      </c>
      <c r="T90" s="28"/>
      <c r="U90" s="29"/>
      <c r="V90" s="29"/>
      <c r="W90" s="29"/>
      <c r="X90" s="29"/>
      <c r="Y90" s="136">
        <f>+Y89+Y87</f>
        <v>0</v>
      </c>
      <c r="Z90" s="136">
        <f>+Z89+Z87</f>
        <v>0</v>
      </c>
      <c r="AA90" s="136">
        <f>+AA89+AA87</f>
        <v>0</v>
      </c>
      <c r="AB90" s="136">
        <f>+AB89+AB87</f>
        <v>0</v>
      </c>
      <c r="AC90" s="136">
        <f>+AC89+AC87</f>
        <v>0</v>
      </c>
      <c r="AD90" s="165">
        <f>SUM(Y90:AC90)</f>
        <v>0</v>
      </c>
      <c r="AE90" s="128"/>
      <c r="AF90" s="186"/>
      <c r="AG90" s="186"/>
      <c r="AH90" s="186"/>
      <c r="AI90" s="109"/>
      <c r="AJ90" s="58">
        <f>AN85</f>
        <v>-1</v>
      </c>
      <c r="AK90" s="53" t="s">
        <v>178</v>
      </c>
      <c r="AL90" s="53"/>
      <c r="AM90" s="53"/>
      <c r="AN90" s="58">
        <f>AJ85</f>
        <v>0</v>
      </c>
      <c r="AO90" s="53" t="s">
        <v>176</v>
      </c>
      <c r="AP90" s="68">
        <v>150</v>
      </c>
      <c r="AQ90" s="59" t="s">
        <v>179</v>
      </c>
      <c r="AR90" s="297">
        <f>ROUND(AJ90*AN90*AP90*AP85,0)</f>
        <v>0</v>
      </c>
    </row>
    <row r="91" spans="1:44" s="6" customFormat="1" ht="12.75" customHeight="1" x14ac:dyDescent="0.25">
      <c r="A91" s="31"/>
      <c r="B91" s="31"/>
      <c r="C91" s="31"/>
      <c r="D91" s="31"/>
      <c r="E91" s="31"/>
      <c r="F91" s="31"/>
      <c r="G91" s="31"/>
      <c r="H91" s="31"/>
      <c r="I91" s="31"/>
      <c r="J91" s="31"/>
      <c r="K91" s="374"/>
      <c r="L91" s="31"/>
      <c r="M91" s="163"/>
      <c r="N91" s="163"/>
      <c r="O91" s="374"/>
      <c r="P91" s="374"/>
      <c r="Q91" s="374"/>
      <c r="R91" s="109"/>
      <c r="S91" s="1"/>
      <c r="T91" s="1"/>
      <c r="U91" s="1"/>
      <c r="V91" s="1"/>
      <c r="W91" s="1"/>
      <c r="X91" s="1"/>
      <c r="Y91" s="1"/>
      <c r="Z91" s="1"/>
      <c r="AA91" s="1"/>
      <c r="AB91" s="1"/>
      <c r="AC91" s="2"/>
      <c r="AD91" s="1"/>
      <c r="AE91" s="128"/>
      <c r="AF91" s="2"/>
      <c r="AG91" s="2"/>
      <c r="AH91" s="2"/>
      <c r="AI91" s="109"/>
      <c r="AJ91" s="58">
        <f>+AN85</f>
        <v>-1</v>
      </c>
      <c r="AK91" s="53" t="s">
        <v>184</v>
      </c>
      <c r="AL91" s="53"/>
      <c r="AM91" s="58" t="s">
        <v>173</v>
      </c>
      <c r="AN91" s="71">
        <f>+AJ85</f>
        <v>0</v>
      </c>
      <c r="AO91" s="53" t="s">
        <v>176</v>
      </c>
      <c r="AP91" s="62">
        <v>39</v>
      </c>
      <c r="AQ91" s="59" t="s">
        <v>177</v>
      </c>
      <c r="AR91" s="297">
        <f>ROUND(AJ91*AN91*AP91*AP85,0)</f>
        <v>0</v>
      </c>
    </row>
    <row r="92" spans="1:44" s="6" customFormat="1" ht="12.75" customHeight="1" x14ac:dyDescent="0.25">
      <c r="A92" s="31"/>
      <c r="B92" s="31"/>
      <c r="C92" s="31"/>
      <c r="D92" s="31"/>
      <c r="E92" s="31"/>
      <c r="F92" s="31"/>
      <c r="G92" s="31"/>
      <c r="H92" s="31"/>
      <c r="I92" s="31"/>
      <c r="J92" s="31"/>
      <c r="K92" s="374"/>
      <c r="L92" s="31"/>
      <c r="M92" s="163"/>
      <c r="N92" s="163"/>
      <c r="O92" s="374"/>
      <c r="P92" s="374"/>
      <c r="Q92" s="374"/>
      <c r="R92" s="109"/>
      <c r="S92" s="1"/>
      <c r="T92" s="1"/>
      <c r="U92" s="1"/>
      <c r="V92" s="1"/>
      <c r="W92" s="1"/>
      <c r="X92" s="1"/>
      <c r="Y92" s="1"/>
      <c r="Z92" s="1"/>
      <c r="AA92" s="1"/>
      <c r="AB92" s="1"/>
      <c r="AC92" s="2"/>
      <c r="AD92" s="1"/>
      <c r="AE92" s="128"/>
      <c r="AF92" s="2"/>
      <c r="AG92" s="2"/>
      <c r="AH92" s="2"/>
      <c r="AI92" s="109"/>
      <c r="AJ92" s="58"/>
      <c r="AK92" s="53" t="s">
        <v>180</v>
      </c>
      <c r="AL92" s="53"/>
      <c r="AM92" s="58"/>
      <c r="AN92" s="58"/>
      <c r="AO92" s="53"/>
      <c r="AP92" s="58"/>
      <c r="AQ92" s="59"/>
      <c r="AR92" s="70">
        <v>0</v>
      </c>
    </row>
    <row r="93" spans="1:44" s="6" customFormat="1" ht="12.75" customHeight="1" x14ac:dyDescent="0.25">
      <c r="A93" s="31"/>
      <c r="B93" s="31"/>
      <c r="C93" s="31"/>
      <c r="D93" s="31"/>
      <c r="E93" s="31"/>
      <c r="F93" s="31"/>
      <c r="G93" s="31"/>
      <c r="H93" s="31"/>
      <c r="I93" s="31"/>
      <c r="J93" s="31"/>
      <c r="K93" s="374"/>
      <c r="L93" s="31"/>
      <c r="M93" s="163"/>
      <c r="N93" s="163"/>
      <c r="O93" s="374"/>
      <c r="P93" s="374"/>
      <c r="Q93" s="374"/>
      <c r="R93" s="109"/>
      <c r="S93" s="1"/>
      <c r="T93" s="1"/>
      <c r="U93" s="1"/>
      <c r="V93" s="1"/>
      <c r="W93" s="1"/>
      <c r="X93" s="1"/>
      <c r="Y93" s="1"/>
      <c r="Z93" s="1"/>
      <c r="AA93" s="1"/>
      <c r="AB93" s="1"/>
      <c r="AC93" s="2"/>
      <c r="AD93" s="1"/>
      <c r="AE93" s="128"/>
      <c r="AF93" s="2"/>
      <c r="AG93" s="2"/>
      <c r="AH93" s="2"/>
      <c r="AI93" s="109"/>
      <c r="AJ93" s="58"/>
      <c r="AK93" s="53" t="s">
        <v>181</v>
      </c>
      <c r="AL93" s="53"/>
      <c r="AM93" s="58"/>
      <c r="AN93" s="58"/>
      <c r="AO93" s="53"/>
      <c r="AP93" s="58"/>
      <c r="AQ93" s="59"/>
      <c r="AR93" s="69">
        <f>+AJ85*400</f>
        <v>0</v>
      </c>
    </row>
    <row r="94" spans="1:44" s="109" customFormat="1" x14ac:dyDescent="0.25">
      <c r="A94" s="105"/>
      <c r="B94" s="105"/>
      <c r="C94" s="105"/>
      <c r="D94" s="105"/>
      <c r="E94" s="105"/>
      <c r="F94" s="105"/>
      <c r="G94" s="105"/>
      <c r="H94" s="105"/>
      <c r="I94" s="105"/>
      <c r="J94" s="105"/>
      <c r="K94" s="379"/>
      <c r="L94" s="105"/>
      <c r="M94" s="379"/>
      <c r="N94" s="379"/>
      <c r="O94" s="379"/>
      <c r="P94" s="379"/>
      <c r="Q94" s="379"/>
      <c r="S94" s="105"/>
      <c r="T94" s="105"/>
      <c r="U94" s="105"/>
      <c r="V94" s="105"/>
      <c r="W94" s="105"/>
      <c r="X94" s="105"/>
      <c r="Y94" s="105"/>
      <c r="Z94" s="105"/>
      <c r="AA94" s="105"/>
      <c r="AB94" s="105"/>
      <c r="AC94" s="379"/>
      <c r="AD94" s="105"/>
      <c r="AE94" s="128"/>
      <c r="AF94" s="379"/>
      <c r="AG94" s="379"/>
      <c r="AH94" s="379"/>
      <c r="AJ94" s="298">
        <f>+AJ85</f>
        <v>0</v>
      </c>
      <c r="AK94" s="53" t="s">
        <v>185</v>
      </c>
      <c r="AL94" s="53"/>
      <c r="AM94" s="58"/>
      <c r="AN94" s="58"/>
      <c r="AO94" s="53"/>
      <c r="AP94" s="58"/>
      <c r="AQ94" s="59"/>
      <c r="AR94" s="69">
        <f>+AJ94*100</f>
        <v>0</v>
      </c>
    </row>
    <row r="95" spans="1:44" s="109" customFormat="1" ht="13.8" thickBot="1" x14ac:dyDescent="0.3">
      <c r="A95" s="31"/>
      <c r="B95" s="31"/>
      <c r="C95" s="31"/>
      <c r="D95" s="31"/>
      <c r="E95" s="31"/>
      <c r="F95" s="31"/>
      <c r="G95" s="31"/>
      <c r="H95" s="31"/>
      <c r="I95" s="31"/>
      <c r="J95" s="31"/>
      <c r="K95" s="374"/>
      <c r="L95" s="31"/>
      <c r="M95" s="374"/>
      <c r="N95" s="374"/>
      <c r="O95" s="374"/>
      <c r="P95" s="374"/>
      <c r="Q95" s="374"/>
      <c r="S95" s="31"/>
      <c r="T95" s="31"/>
      <c r="U95" s="31"/>
      <c r="V95" s="31"/>
      <c r="W95" s="31"/>
      <c r="X95" s="31"/>
      <c r="Y95" s="31"/>
      <c r="Z95" s="31"/>
      <c r="AA95" s="31"/>
      <c r="AB95" s="31"/>
      <c r="AC95" s="374"/>
      <c r="AD95" s="31"/>
      <c r="AE95" s="128"/>
      <c r="AF95" s="374"/>
      <c r="AG95" s="374"/>
      <c r="AH95" s="374"/>
      <c r="AJ95" s="58"/>
      <c r="AK95" s="53" t="s">
        <v>187</v>
      </c>
      <c r="AL95" s="53"/>
      <c r="AM95" s="64" t="s">
        <v>173</v>
      </c>
      <c r="AN95" s="217">
        <v>0.44500000000000001</v>
      </c>
      <c r="AO95" s="53" t="s">
        <v>188</v>
      </c>
      <c r="AP95" s="72">
        <v>0</v>
      </c>
      <c r="AQ95" s="59" t="s">
        <v>189</v>
      </c>
      <c r="AR95" s="297">
        <f>ROUND(AN95*AP95*AP85*AJ85,0)</f>
        <v>0</v>
      </c>
    </row>
    <row r="96" spans="1:44" s="109" customFormat="1" ht="14.4" thickBot="1" x14ac:dyDescent="0.3">
      <c r="A96" s="117" t="s">
        <v>78</v>
      </c>
      <c r="B96" s="118"/>
      <c r="C96" s="119"/>
      <c r="D96" s="119"/>
      <c r="E96" s="119"/>
      <c r="F96" s="119"/>
      <c r="G96" s="236" t="e">
        <f t="shared" ref="G96:L96" si="27">+G85/G90</f>
        <v>#DIV/0!</v>
      </c>
      <c r="H96" s="236" t="e">
        <f t="shared" si="27"/>
        <v>#DIV/0!</v>
      </c>
      <c r="I96" s="236" t="e">
        <f t="shared" si="27"/>
        <v>#DIV/0!</v>
      </c>
      <c r="J96" s="236" t="e">
        <f t="shared" si="27"/>
        <v>#DIV/0!</v>
      </c>
      <c r="K96" s="236" t="e">
        <f t="shared" si="27"/>
        <v>#DIV/0!</v>
      </c>
      <c r="L96" s="236" t="e">
        <f t="shared" si="27"/>
        <v>#DIV/0!</v>
      </c>
      <c r="M96" s="145"/>
      <c r="N96" s="145"/>
      <c r="O96" s="145"/>
      <c r="P96" s="145"/>
      <c r="Q96" s="145"/>
      <c r="S96" s="117" t="s">
        <v>78</v>
      </c>
      <c r="T96" s="118"/>
      <c r="U96" s="119"/>
      <c r="V96" s="119"/>
      <c r="W96" s="119"/>
      <c r="X96" s="119"/>
      <c r="Y96" s="236" t="e">
        <f t="shared" ref="Y96:AD96" si="28">+Y85/Y90</f>
        <v>#DIV/0!</v>
      </c>
      <c r="Z96" s="236" t="e">
        <f t="shared" si="28"/>
        <v>#DIV/0!</v>
      </c>
      <c r="AA96" s="236" t="e">
        <f t="shared" si="28"/>
        <v>#DIV/0!</v>
      </c>
      <c r="AB96" s="236" t="e">
        <f t="shared" si="28"/>
        <v>#DIV/0!</v>
      </c>
      <c r="AC96" s="236" t="e">
        <f t="shared" si="28"/>
        <v>#DIV/0!</v>
      </c>
      <c r="AD96" s="236" t="e">
        <f t="shared" si="28"/>
        <v>#DIV/0!</v>
      </c>
      <c r="AE96" s="128"/>
      <c r="AF96" s="145"/>
      <c r="AG96" s="145"/>
      <c r="AH96" s="145"/>
      <c r="AJ96" s="309" t="s">
        <v>196</v>
      </c>
      <c r="AK96" s="308"/>
      <c r="AL96" s="309"/>
      <c r="AM96" s="309"/>
      <c r="AN96" s="309"/>
      <c r="AO96" s="309"/>
      <c r="AP96" s="309"/>
      <c r="AQ96" s="309"/>
      <c r="AR96" s="310">
        <f>SUM(AR87:AR95)</f>
        <v>0</v>
      </c>
    </row>
    <row r="97" spans="1:34" s="109" customFormat="1" ht="13.8" thickBot="1" x14ac:dyDescent="0.3">
      <c r="A97" s="104"/>
      <c r="B97" s="104"/>
      <c r="C97" s="104"/>
      <c r="D97" s="104"/>
      <c r="E97" s="104"/>
      <c r="F97" s="104"/>
      <c r="G97" s="104"/>
      <c r="H97" s="104"/>
      <c r="I97" s="104"/>
      <c r="J97" s="104"/>
      <c r="K97" s="104"/>
      <c r="L97" s="104"/>
      <c r="M97" s="104"/>
      <c r="N97" s="104"/>
      <c r="O97" s="104"/>
      <c r="P97" s="104"/>
      <c r="Q97" s="104"/>
      <c r="S97" s="104"/>
      <c r="T97" s="104"/>
      <c r="U97" s="104"/>
      <c r="V97" s="104"/>
      <c r="W97" s="104"/>
      <c r="X97" s="104"/>
      <c r="Y97" s="104"/>
      <c r="Z97" s="104"/>
      <c r="AA97" s="104"/>
      <c r="AB97" s="104"/>
      <c r="AC97" s="104"/>
      <c r="AD97" s="104"/>
      <c r="AE97" s="128"/>
      <c r="AF97" s="104"/>
      <c r="AG97" s="104"/>
      <c r="AH97" s="104"/>
    </row>
    <row r="98" spans="1:34" s="109" customFormat="1" ht="13.8" thickBot="1" x14ac:dyDescent="0.3">
      <c r="A98" s="118" t="s">
        <v>79</v>
      </c>
      <c r="B98" s="120" t="s">
        <v>80</v>
      </c>
      <c r="C98" s="121"/>
      <c r="D98" s="121"/>
      <c r="E98" s="121"/>
      <c r="F98" s="121"/>
      <c r="G98" s="144">
        <f t="shared" ref="G98:L98" si="29">+G90*$C$98</f>
        <v>0</v>
      </c>
      <c r="H98" s="144">
        <f t="shared" si="29"/>
        <v>0</v>
      </c>
      <c r="I98" s="144">
        <f t="shared" si="29"/>
        <v>0</v>
      </c>
      <c r="J98" s="144">
        <f t="shared" si="29"/>
        <v>0</v>
      </c>
      <c r="K98" s="144">
        <f t="shared" si="29"/>
        <v>0</v>
      </c>
      <c r="L98" s="144">
        <f t="shared" si="29"/>
        <v>0</v>
      </c>
      <c r="M98" s="144"/>
      <c r="N98" s="144"/>
      <c r="O98" s="144"/>
      <c r="P98" s="144"/>
      <c r="Q98" s="144"/>
      <c r="S98" s="118" t="s">
        <v>79</v>
      </c>
      <c r="T98" s="120" t="s">
        <v>80</v>
      </c>
      <c r="U98" s="121"/>
      <c r="V98" s="121"/>
      <c r="W98" s="121"/>
      <c r="X98" s="121"/>
      <c r="Y98" s="144">
        <f t="shared" ref="Y98:AD98" si="30">+Y90*$C$98</f>
        <v>0</v>
      </c>
      <c r="Z98" s="144">
        <f t="shared" si="30"/>
        <v>0</v>
      </c>
      <c r="AA98" s="144">
        <f t="shared" si="30"/>
        <v>0</v>
      </c>
      <c r="AB98" s="144">
        <f t="shared" si="30"/>
        <v>0</v>
      </c>
      <c r="AC98" s="144">
        <f t="shared" si="30"/>
        <v>0</v>
      </c>
      <c r="AD98" s="144">
        <f t="shared" si="30"/>
        <v>0</v>
      </c>
      <c r="AE98" s="128"/>
      <c r="AF98" s="144"/>
      <c r="AG98" s="144"/>
      <c r="AH98" s="144"/>
    </row>
    <row r="99" spans="1:34" s="109" customFormat="1" ht="13.8" thickBot="1" x14ac:dyDescent="0.3">
      <c r="A99" s="31"/>
      <c r="B99" s="31"/>
      <c r="C99" s="31"/>
      <c r="D99" s="31"/>
      <c r="E99" s="31"/>
      <c r="F99" s="31"/>
      <c r="G99" s="31"/>
      <c r="H99" s="31"/>
      <c r="I99" s="31"/>
      <c r="J99" s="31"/>
      <c r="K99" s="374"/>
      <c r="L99" s="31"/>
      <c r="M99" s="374"/>
      <c r="N99" s="374"/>
      <c r="O99" s="374"/>
      <c r="P99" s="374"/>
      <c r="Q99" s="374"/>
      <c r="S99" s="31"/>
      <c r="T99" s="31"/>
      <c r="U99" s="31"/>
      <c r="V99" s="31"/>
      <c r="W99" s="31"/>
      <c r="X99" s="31"/>
      <c r="Y99" s="31"/>
      <c r="Z99" s="31"/>
      <c r="AA99" s="31"/>
      <c r="AB99" s="31"/>
      <c r="AC99" s="31"/>
      <c r="AD99" s="31"/>
      <c r="AE99" s="128"/>
      <c r="AF99" s="374"/>
      <c r="AG99" s="374"/>
      <c r="AH99" s="374"/>
    </row>
    <row r="100" spans="1:34" s="105" customFormat="1" ht="13.8" thickBot="1" x14ac:dyDescent="0.3">
      <c r="A100" s="118" t="s">
        <v>81</v>
      </c>
      <c r="B100" s="118"/>
      <c r="C100" s="119"/>
      <c r="D100" s="119"/>
      <c r="E100" s="119"/>
      <c r="F100" s="119"/>
      <c r="G100" s="144">
        <f t="shared" ref="G100:L100" si="31">+Y90</f>
        <v>0</v>
      </c>
      <c r="H100" s="144">
        <f t="shared" si="31"/>
        <v>0</v>
      </c>
      <c r="I100" s="144">
        <f t="shared" si="31"/>
        <v>0</v>
      </c>
      <c r="J100" s="144">
        <f t="shared" si="31"/>
        <v>0</v>
      </c>
      <c r="K100" s="144">
        <f t="shared" si="31"/>
        <v>0</v>
      </c>
      <c r="L100" s="144">
        <f t="shared" si="31"/>
        <v>0</v>
      </c>
      <c r="M100" s="144"/>
      <c r="N100" s="144"/>
      <c r="O100" s="144"/>
      <c r="P100" s="144"/>
      <c r="Q100" s="144"/>
      <c r="S100" s="118" t="s">
        <v>81</v>
      </c>
      <c r="T100" s="118"/>
      <c r="U100" s="119"/>
      <c r="V100" s="119"/>
      <c r="W100" s="119"/>
      <c r="X100" s="119"/>
      <c r="Y100" s="144">
        <f t="shared" ref="Y100:AD100" si="32">+Y90</f>
        <v>0</v>
      </c>
      <c r="Z100" s="144">
        <f t="shared" si="32"/>
        <v>0</v>
      </c>
      <c r="AA100" s="144">
        <f t="shared" si="32"/>
        <v>0</v>
      </c>
      <c r="AB100" s="144">
        <f t="shared" si="32"/>
        <v>0</v>
      </c>
      <c r="AC100" s="144">
        <f t="shared" si="32"/>
        <v>0</v>
      </c>
      <c r="AD100" s="144">
        <f t="shared" si="32"/>
        <v>0</v>
      </c>
      <c r="AE100" s="128"/>
      <c r="AF100" s="144"/>
      <c r="AG100" s="144"/>
      <c r="AH100" s="144"/>
    </row>
    <row r="101" spans="1:34" s="105" customFormat="1" ht="13.8" thickBot="1" x14ac:dyDescent="0.3">
      <c r="A101" s="31"/>
      <c r="B101" s="31"/>
      <c r="C101" s="31"/>
      <c r="D101" s="31"/>
      <c r="E101" s="31"/>
      <c r="F101" s="31"/>
      <c r="G101" s="31"/>
      <c r="H101" s="31"/>
      <c r="I101" s="31"/>
      <c r="J101" s="31"/>
      <c r="K101" s="374"/>
      <c r="L101" s="123"/>
      <c r="M101" s="374"/>
      <c r="N101" s="374"/>
      <c r="O101" s="374"/>
      <c r="P101" s="374"/>
      <c r="Q101" s="374"/>
      <c r="S101" s="31"/>
      <c r="T101" s="31"/>
      <c r="U101" s="31"/>
      <c r="V101" s="31"/>
      <c r="W101" s="31"/>
      <c r="X101" s="31"/>
      <c r="Y101" s="31"/>
      <c r="Z101" s="31"/>
      <c r="AA101" s="31"/>
      <c r="AB101" s="31"/>
      <c r="AC101" s="31"/>
      <c r="AD101" s="31"/>
      <c r="AE101" s="128"/>
      <c r="AF101" s="374"/>
      <c r="AG101" s="374"/>
      <c r="AH101" s="374"/>
    </row>
    <row r="102" spans="1:34" s="105" customFormat="1" ht="13.8" thickBot="1" x14ac:dyDescent="0.3">
      <c r="A102" s="118" t="s">
        <v>82</v>
      </c>
      <c r="B102" s="118"/>
      <c r="C102" s="119"/>
      <c r="D102" s="119"/>
      <c r="E102" s="119"/>
      <c r="F102" s="119"/>
      <c r="G102" s="144">
        <f>+G100-G98</f>
        <v>0</v>
      </c>
      <c r="H102" s="144">
        <f>+H100-H98</f>
        <v>0</v>
      </c>
      <c r="I102" s="144">
        <f>+I100-I98</f>
        <v>0</v>
      </c>
      <c r="J102" s="144">
        <f>+J100-J98</f>
        <v>0</v>
      </c>
      <c r="K102" s="144">
        <f>+K100-K98</f>
        <v>0</v>
      </c>
      <c r="L102" s="144">
        <f>+L100-L90</f>
        <v>0</v>
      </c>
      <c r="M102" s="144"/>
      <c r="N102" s="144"/>
      <c r="O102" s="144"/>
      <c r="P102" s="144"/>
      <c r="Q102" s="144"/>
      <c r="S102" s="118" t="s">
        <v>82</v>
      </c>
      <c r="T102" s="118"/>
      <c r="U102" s="119"/>
      <c r="V102" s="119"/>
      <c r="W102" s="119"/>
      <c r="X102" s="119"/>
      <c r="Y102" s="144">
        <f t="shared" ref="Y102:AD102" si="33">+Y100-Y98</f>
        <v>0</v>
      </c>
      <c r="Z102" s="144">
        <f t="shared" si="33"/>
        <v>0</v>
      </c>
      <c r="AA102" s="144">
        <f t="shared" si="33"/>
        <v>0</v>
      </c>
      <c r="AB102" s="144">
        <f t="shared" si="33"/>
        <v>0</v>
      </c>
      <c r="AC102" s="144">
        <f t="shared" si="33"/>
        <v>0</v>
      </c>
      <c r="AD102" s="144">
        <f t="shared" si="33"/>
        <v>0</v>
      </c>
      <c r="AE102" s="128"/>
      <c r="AF102" s="144"/>
      <c r="AG102" s="144"/>
      <c r="AH102" s="144"/>
    </row>
    <row r="103" spans="1:34" s="105" customFormat="1" x14ac:dyDescent="0.25">
      <c r="A103" s="31"/>
      <c r="B103" s="31"/>
      <c r="C103" s="31"/>
      <c r="D103" s="31"/>
      <c r="E103" s="31"/>
      <c r="F103" s="31"/>
      <c r="G103" s="31"/>
      <c r="H103" s="31"/>
      <c r="I103" s="31"/>
      <c r="J103" s="31"/>
      <c r="K103" s="123"/>
      <c r="L103" s="128"/>
      <c r="M103" s="128"/>
      <c r="N103" s="128"/>
      <c r="O103" s="123"/>
      <c r="P103" s="123"/>
      <c r="Q103" s="123"/>
      <c r="S103" s="31"/>
      <c r="T103" s="31"/>
      <c r="U103" s="31"/>
      <c r="V103" s="31"/>
      <c r="W103" s="31"/>
      <c r="X103" s="31"/>
      <c r="Y103" s="31"/>
      <c r="Z103" s="31"/>
      <c r="AA103" s="31"/>
      <c r="AB103" s="31"/>
      <c r="AC103" s="123"/>
      <c r="AD103" s="128"/>
      <c r="AE103" s="128"/>
      <c r="AF103" s="123"/>
      <c r="AG103" s="123"/>
      <c r="AH103" s="123"/>
    </row>
    <row r="104" spans="1:34" s="105" customFormat="1" x14ac:dyDescent="0.25">
      <c r="K104" s="110"/>
      <c r="L104" s="110"/>
      <c r="M104" s="110"/>
      <c r="N104" s="110"/>
      <c r="O104" s="110"/>
      <c r="P104" s="110"/>
      <c r="Q104" s="110"/>
    </row>
    <row r="105" spans="1:34" s="105" customFormat="1" x14ac:dyDescent="0.25">
      <c r="K105" s="110"/>
      <c r="L105" s="110"/>
      <c r="M105" s="110"/>
      <c r="N105" s="110"/>
      <c r="O105" s="110"/>
      <c r="P105" s="110"/>
      <c r="Q105" s="110"/>
    </row>
    <row r="106" spans="1:34" ht="17.399999999999999" x14ac:dyDescent="0.3">
      <c r="A106" s="285" t="s">
        <v>83</v>
      </c>
      <c r="B106" s="326"/>
      <c r="C106" s="326"/>
      <c r="D106" s="326"/>
      <c r="E106" s="326"/>
      <c r="F106" s="326"/>
      <c r="G106" s="327" t="s">
        <v>197</v>
      </c>
      <c r="H106" s="328">
        <f>+B5</f>
        <v>0</v>
      </c>
      <c r="I106" s="328"/>
      <c r="J106" s="330" t="e">
        <f>+G8</f>
        <v>#REF!</v>
      </c>
      <c r="K106" s="329"/>
      <c r="L106" s="329"/>
    </row>
    <row r="107" spans="1:34" ht="13.8" x14ac:dyDescent="0.25">
      <c r="A107" s="281"/>
      <c r="B107" s="281"/>
      <c r="C107" s="281"/>
      <c r="D107" s="281"/>
      <c r="E107" s="281"/>
      <c r="F107" s="281"/>
      <c r="G107" s="281"/>
      <c r="H107" s="31"/>
      <c r="I107" s="31"/>
      <c r="J107" s="31"/>
      <c r="K107" s="374"/>
      <c r="L107" s="374"/>
    </row>
    <row r="108" spans="1:34" ht="13.8" x14ac:dyDescent="0.25">
      <c r="A108" s="605" t="s">
        <v>84</v>
      </c>
      <c r="B108" s="606"/>
      <c r="C108" s="606"/>
      <c r="D108" s="606"/>
      <c r="E108" s="606"/>
      <c r="F108" s="607"/>
      <c r="G108" s="286" t="s">
        <v>25</v>
      </c>
      <c r="H108" s="286" t="s">
        <v>26</v>
      </c>
      <c r="I108" s="286" t="s">
        <v>27</v>
      </c>
      <c r="J108" s="286" t="s">
        <v>28</v>
      </c>
      <c r="K108" s="286" t="s">
        <v>29</v>
      </c>
      <c r="L108" s="286" t="s">
        <v>30</v>
      </c>
    </row>
    <row r="109" spans="1:34" ht="13.8" x14ac:dyDescent="0.25">
      <c r="A109" s="50" t="s">
        <v>19</v>
      </c>
      <c r="B109" s="31"/>
      <c r="C109" s="31"/>
      <c r="D109" s="31"/>
      <c r="E109" s="31"/>
      <c r="F109" s="31"/>
      <c r="G109" s="282">
        <f>+'College 2'!G15+'College 2'!G16+'College 2'!G17+'College 2'!G18+'College 2'!G19+'College 2'!G20+'College 2'!G21+'College 2'!G22+'College 2'!G23+'College 2'!G24+'College 2'!G25+'College 2'!G32+'College 2'!G33</f>
        <v>0</v>
      </c>
      <c r="H109" s="282">
        <f>+'College 2'!H15+'College 2'!H16+'College 2'!H17+'College 2'!H18+'College 2'!H19+'College 2'!H20+'College 2'!H21+'College 2'!H22+'College 2'!H23+'College 2'!H24+'College 2'!H25+'College 2'!H32+'College 2'!H33</f>
        <v>0</v>
      </c>
      <c r="I109" s="282">
        <f>+'College 2'!I15+'College 2'!I16+'College 2'!I17+'College 2'!I18+'College 2'!I19+'College 2'!I20+'College 2'!I21+'College 2'!I22+'College 2'!I23+'College 2'!I24+'College 2'!I25+'College 2'!I32+'College 2'!I33</f>
        <v>0</v>
      </c>
      <c r="J109" s="282">
        <f>+'College 2'!J15+'College 2'!J16+'College 2'!J17+'College 2'!J18+'College 2'!J19+'College 2'!J20+'College 2'!J21+'College 2'!J22+'College 2'!J23+'College 2'!J24+'College 2'!J25+'College 2'!J32+'College 2'!J33</f>
        <v>0</v>
      </c>
      <c r="K109" s="282">
        <f>+'College 2'!K15+'College 2'!K16+'College 2'!K17+'College 2'!K18+'College 2'!K19+'College 2'!K20+'College 2'!K21+'College 2'!K22+'College 2'!K23+'College 2'!K24+'College 2'!K25+'College 2'!K32+'College 2'!K33</f>
        <v>0</v>
      </c>
      <c r="L109" s="282">
        <f t="shared" ref="L109:L122" si="34">SUM(G109:K109)</f>
        <v>0</v>
      </c>
    </row>
    <row r="110" spans="1:34" ht="13.8" x14ac:dyDescent="0.25">
      <c r="A110" s="50" t="s">
        <v>85</v>
      </c>
      <c r="B110" s="31"/>
      <c r="C110" s="31"/>
      <c r="D110" s="31"/>
      <c r="E110" s="31"/>
      <c r="F110" s="31"/>
      <c r="G110" s="283">
        <f>+'College 2'!G26+'College 2'!G27+'College 2'!G28+'College 2'!G29+'College 2'!G30+'College 2'!G31</f>
        <v>0</v>
      </c>
      <c r="H110" s="283">
        <f>+'College 2'!H26+'College 2'!H27+'College 2'!H28+'College 2'!H29+'College 2'!H30+'College 2'!H31</f>
        <v>0</v>
      </c>
      <c r="I110" s="283">
        <f>+'College 2'!I26+'College 2'!I27+'College 2'!I28+'College 2'!I29+'College 2'!I30+'College 2'!I31</f>
        <v>0</v>
      </c>
      <c r="J110" s="283">
        <f>+'College 2'!J26+'College 2'!J27+'College 2'!J28+'College 2'!J29+'College 2'!J30+'College 2'!J31</f>
        <v>0</v>
      </c>
      <c r="K110" s="283">
        <f>+'College 2'!K26+'College 2'!K27+'College 2'!K28+'College 2'!K29+'College 2'!K30+'College 2'!K31</f>
        <v>0</v>
      </c>
      <c r="L110" s="283">
        <f t="shared" si="34"/>
        <v>0</v>
      </c>
    </row>
    <row r="111" spans="1:34" ht="13.8" x14ac:dyDescent="0.25">
      <c r="A111" s="50" t="s">
        <v>86</v>
      </c>
      <c r="B111" s="31"/>
      <c r="C111" s="31"/>
      <c r="D111" s="31"/>
      <c r="E111" s="31"/>
      <c r="F111" s="31"/>
      <c r="G111" s="283">
        <f>+'College 2'!G43</f>
        <v>0</v>
      </c>
      <c r="H111" s="283">
        <f>+'College 2'!H43</f>
        <v>0</v>
      </c>
      <c r="I111" s="283">
        <f>+'College 2'!I43</f>
        <v>0</v>
      </c>
      <c r="J111" s="283">
        <f>+'College 2'!J43</f>
        <v>0</v>
      </c>
      <c r="K111" s="283">
        <f>+'College 2'!K43</f>
        <v>0</v>
      </c>
      <c r="L111" s="283">
        <f t="shared" si="34"/>
        <v>0</v>
      </c>
    </row>
    <row r="112" spans="1:34" ht="13.8" x14ac:dyDescent="0.25">
      <c r="A112" s="50" t="s">
        <v>87</v>
      </c>
      <c r="B112" s="31"/>
      <c r="C112" s="31"/>
      <c r="D112" s="31"/>
      <c r="E112" s="31"/>
      <c r="F112" s="31"/>
      <c r="G112" s="283">
        <f>+'College 2'!G76</f>
        <v>0</v>
      </c>
      <c r="H112" s="283">
        <f>+'College 2'!H76</f>
        <v>0</v>
      </c>
      <c r="I112" s="283">
        <f>+'College 2'!I76</f>
        <v>0</v>
      </c>
      <c r="J112" s="283">
        <f>+'College 2'!J76</f>
        <v>0</v>
      </c>
      <c r="K112" s="283">
        <f>+'College 2'!K76</f>
        <v>0</v>
      </c>
      <c r="L112" s="283">
        <f t="shared" si="34"/>
        <v>0</v>
      </c>
    </row>
    <row r="113" spans="1:12" ht="13.8" x14ac:dyDescent="0.25">
      <c r="A113" s="50" t="s">
        <v>61</v>
      </c>
      <c r="B113" s="31"/>
      <c r="C113" s="31"/>
      <c r="D113" s="31"/>
      <c r="E113" s="31"/>
      <c r="F113" s="31"/>
      <c r="G113" s="283">
        <f>+'College 2'!G69</f>
        <v>0</v>
      </c>
      <c r="H113" s="283">
        <f>+'College 2'!H69</f>
        <v>0</v>
      </c>
      <c r="I113" s="283">
        <f>+'College 2'!I69</f>
        <v>0</v>
      </c>
      <c r="J113" s="283">
        <f>+'College 2'!J69</f>
        <v>0</v>
      </c>
      <c r="K113" s="283">
        <f>+'College 2'!K69</f>
        <v>0</v>
      </c>
      <c r="L113" s="283">
        <f t="shared" si="34"/>
        <v>0</v>
      </c>
    </row>
    <row r="114" spans="1:12" ht="13.8" x14ac:dyDescent="0.25">
      <c r="A114" s="50" t="s">
        <v>88</v>
      </c>
      <c r="B114" s="31"/>
      <c r="C114" s="31"/>
      <c r="D114" s="31"/>
      <c r="E114" s="31"/>
      <c r="F114" s="31"/>
      <c r="G114" s="283">
        <f>+'College 2'!G85</f>
        <v>0</v>
      </c>
      <c r="H114" s="283">
        <f>+'College 2'!H85</f>
        <v>0</v>
      </c>
      <c r="I114" s="283">
        <f>+'College 2'!I85</f>
        <v>0</v>
      </c>
      <c r="J114" s="283">
        <f>+'College 2'!J85</f>
        <v>0</v>
      </c>
      <c r="K114" s="283">
        <f>+'College 2'!K85</f>
        <v>0</v>
      </c>
      <c r="L114" s="283">
        <f t="shared" si="34"/>
        <v>0</v>
      </c>
    </row>
    <row r="115" spans="1:12" ht="13.8" x14ac:dyDescent="0.25">
      <c r="A115" s="50" t="s">
        <v>89</v>
      </c>
      <c r="B115" s="31"/>
      <c r="C115" s="31"/>
      <c r="D115" s="31"/>
      <c r="E115" s="31"/>
      <c r="F115" s="31"/>
      <c r="G115" s="283">
        <f>+'College 2'!G63</f>
        <v>0</v>
      </c>
      <c r="H115" s="283">
        <f>+'College 2'!H63</f>
        <v>0</v>
      </c>
      <c r="I115" s="283">
        <f>+'College 2'!I63</f>
        <v>0</v>
      </c>
      <c r="J115" s="283">
        <f>+'College 2'!J63</f>
        <v>0</v>
      </c>
      <c r="K115" s="283">
        <f>+'College 2'!K63</f>
        <v>0</v>
      </c>
      <c r="L115" s="283">
        <f t="shared" si="34"/>
        <v>0</v>
      </c>
    </row>
    <row r="116" spans="1:12" ht="13.8" x14ac:dyDescent="0.25">
      <c r="A116" s="50" t="s">
        <v>90</v>
      </c>
      <c r="B116" s="31"/>
      <c r="C116" s="31"/>
      <c r="D116" s="31"/>
      <c r="E116" s="31"/>
      <c r="F116" s="31"/>
      <c r="G116" s="283">
        <f>+'College 2'!G62-'College 2'!G63</f>
        <v>0</v>
      </c>
      <c r="H116" s="283">
        <f>+'College 2'!H62-'College 2'!H63</f>
        <v>0</v>
      </c>
      <c r="I116" s="283">
        <f>+'College 2'!I62-'College 2'!I63</f>
        <v>0</v>
      </c>
      <c r="J116" s="283">
        <f>+'College 2'!J62-'College 2'!J63</f>
        <v>0</v>
      </c>
      <c r="K116" s="283">
        <f>+'College 2'!K62-'College 2'!K63</f>
        <v>0</v>
      </c>
      <c r="L116" s="283">
        <f t="shared" si="34"/>
        <v>0</v>
      </c>
    </row>
    <row r="117" spans="1:12" ht="13.8" x14ac:dyDescent="0.25">
      <c r="A117" s="50" t="s">
        <v>47</v>
      </c>
      <c r="B117" s="31"/>
      <c r="C117" s="31"/>
      <c r="D117" s="31"/>
      <c r="E117" s="31"/>
      <c r="F117" s="31"/>
      <c r="G117" s="283">
        <f>+'College 2'!G48</f>
        <v>0</v>
      </c>
      <c r="H117" s="283">
        <f>+'College 2'!H48</f>
        <v>0</v>
      </c>
      <c r="I117" s="283">
        <f>+'College 2'!I48</f>
        <v>0</v>
      </c>
      <c r="J117" s="283">
        <f>+'College 2'!J48</f>
        <v>0</v>
      </c>
      <c r="K117" s="283">
        <f>+'College 2'!K48</f>
        <v>0</v>
      </c>
      <c r="L117" s="283">
        <f t="shared" si="34"/>
        <v>0</v>
      </c>
    </row>
    <row r="118" spans="1:12" ht="13.8" x14ac:dyDescent="0.25">
      <c r="A118" s="50" t="s">
        <v>91</v>
      </c>
      <c r="B118" s="31"/>
      <c r="C118" s="31"/>
      <c r="D118" s="31"/>
      <c r="E118" s="31"/>
      <c r="F118" s="31"/>
      <c r="G118" s="283">
        <f>+'College 2'!G78</f>
        <v>0</v>
      </c>
      <c r="H118" s="283">
        <f>+'College 2'!H78</f>
        <v>0</v>
      </c>
      <c r="I118" s="283">
        <f>+'College 2'!I78</f>
        <v>0</v>
      </c>
      <c r="J118" s="283">
        <f>+'College 2'!J78</f>
        <v>0</v>
      </c>
      <c r="K118" s="283">
        <f>+'College 2'!K78</f>
        <v>0</v>
      </c>
      <c r="L118" s="283">
        <f t="shared" si="34"/>
        <v>0</v>
      </c>
    </row>
    <row r="119" spans="1:12" ht="13.8" x14ac:dyDescent="0.25">
      <c r="A119" s="50" t="s">
        <v>92</v>
      </c>
      <c r="B119" s="31"/>
      <c r="C119" s="31"/>
      <c r="D119" s="31"/>
      <c r="E119" s="31"/>
      <c r="F119" s="31"/>
      <c r="G119" s="283">
        <f>+'College 2'!G55+'College 2'!G72+'College 2'!G73+'College 2'!G74+'College 2'!G75</f>
        <v>0</v>
      </c>
      <c r="H119" s="283">
        <f>+'College 2'!H55+'College 2'!H72+'College 2'!H73+'College 2'!H74+'College 2'!H75</f>
        <v>0</v>
      </c>
      <c r="I119" s="283">
        <f>+'College 2'!I55+'College 2'!I72+'College 2'!I73+'College 2'!I74+'College 2'!I75</f>
        <v>0</v>
      </c>
      <c r="J119" s="283">
        <f>+'College 2'!J55+'College 2'!J72+'College 2'!J73+'College 2'!J74+'College 2'!J75</f>
        <v>0</v>
      </c>
      <c r="K119" s="283">
        <f>+'College 2'!K55+'College 2'!K72+'College 2'!K73+'College 2'!K74+'College 2'!K75</f>
        <v>0</v>
      </c>
      <c r="L119" s="283">
        <f t="shared" si="34"/>
        <v>0</v>
      </c>
    </row>
    <row r="120" spans="1:12" ht="13.8" x14ac:dyDescent="0.25">
      <c r="A120" s="50" t="s">
        <v>93</v>
      </c>
      <c r="B120" s="31"/>
      <c r="C120" s="31"/>
      <c r="D120" s="31"/>
      <c r="E120" s="31"/>
      <c r="F120" s="31"/>
      <c r="G120" s="283">
        <f>+'College 2'!G77</f>
        <v>0</v>
      </c>
      <c r="H120" s="283">
        <f>+'College 2'!H77</f>
        <v>0</v>
      </c>
      <c r="I120" s="283">
        <f>+'College 2'!I77</f>
        <v>0</v>
      </c>
      <c r="J120" s="283">
        <f>+'College 2'!J77</f>
        <v>0</v>
      </c>
      <c r="K120" s="283">
        <f>+'College 2'!K77</f>
        <v>0</v>
      </c>
      <c r="L120" s="283">
        <f t="shared" si="34"/>
        <v>0</v>
      </c>
    </row>
    <row r="121" spans="1:12" ht="13.8" x14ac:dyDescent="0.25">
      <c r="A121" s="50" t="s">
        <v>94</v>
      </c>
      <c r="B121" s="31"/>
      <c r="C121" s="31"/>
      <c r="D121" s="31"/>
      <c r="E121" s="31"/>
      <c r="F121" s="31"/>
      <c r="G121" s="283">
        <f>+'College 2'!G89</f>
        <v>0</v>
      </c>
      <c r="H121" s="283">
        <f>+'College 2'!H89</f>
        <v>0</v>
      </c>
      <c r="I121" s="283">
        <f>+'College 2'!I89</f>
        <v>0</v>
      </c>
      <c r="J121" s="283">
        <f>+'College 2'!J89</f>
        <v>0</v>
      </c>
      <c r="K121" s="283">
        <f>+'College 2'!K89</f>
        <v>0</v>
      </c>
      <c r="L121" s="283">
        <f t="shared" si="34"/>
        <v>0</v>
      </c>
    </row>
    <row r="122" spans="1:12" ht="13.8" x14ac:dyDescent="0.25">
      <c r="A122" s="50" t="s">
        <v>95</v>
      </c>
      <c r="B122" s="31"/>
      <c r="C122" s="31"/>
      <c r="D122" s="31"/>
      <c r="E122" s="31"/>
      <c r="F122" s="31"/>
      <c r="G122" s="284" t="s">
        <v>96</v>
      </c>
      <c r="H122" s="284" t="s">
        <v>96</v>
      </c>
      <c r="I122" s="284" t="s">
        <v>96</v>
      </c>
      <c r="J122" s="284" t="s">
        <v>96</v>
      </c>
      <c r="K122" s="284" t="s">
        <v>96</v>
      </c>
      <c r="L122" s="283">
        <f t="shared" si="34"/>
        <v>0</v>
      </c>
    </row>
    <row r="123" spans="1:12" ht="13.8" x14ac:dyDescent="0.25">
      <c r="A123" s="287" t="s">
        <v>97</v>
      </c>
      <c r="B123" s="289"/>
      <c r="C123" s="289"/>
      <c r="D123" s="289"/>
      <c r="E123" s="289"/>
      <c r="F123" s="289"/>
      <c r="G123" s="288">
        <f t="shared" ref="G123:L123" si="35">SUM(G109:G122)</f>
        <v>0</v>
      </c>
      <c r="H123" s="288">
        <f t="shared" si="35"/>
        <v>0</v>
      </c>
      <c r="I123" s="288">
        <f t="shared" si="35"/>
        <v>0</v>
      </c>
      <c r="J123" s="288">
        <f t="shared" si="35"/>
        <v>0</v>
      </c>
      <c r="K123" s="288">
        <f t="shared" si="35"/>
        <v>0</v>
      </c>
      <c r="L123" s="288">
        <f t="shared" si="35"/>
        <v>0</v>
      </c>
    </row>
  </sheetData>
  <sheetProtection selectLockedCells="1"/>
  <mergeCells count="25">
    <mergeCell ref="AJ43:AR43"/>
    <mergeCell ref="AJ46:AK46"/>
    <mergeCell ref="AJ62:AR62"/>
    <mergeCell ref="AJ65:AK65"/>
    <mergeCell ref="AJ83:AK83"/>
    <mergeCell ref="A108:F108"/>
    <mergeCell ref="D75:E75"/>
    <mergeCell ref="D76:E76"/>
    <mergeCell ref="B6:E6"/>
    <mergeCell ref="B7:E7"/>
    <mergeCell ref="B8:E8"/>
    <mergeCell ref="B9:E9"/>
    <mergeCell ref="T9:W9"/>
    <mergeCell ref="B12:G12"/>
    <mergeCell ref="T12:Y12"/>
    <mergeCell ref="D13:F13"/>
    <mergeCell ref="V13:X13"/>
    <mergeCell ref="J3:L4"/>
    <mergeCell ref="AB3:AD4"/>
    <mergeCell ref="B4:E4"/>
    <mergeCell ref="T4:W4"/>
    <mergeCell ref="B5:E5"/>
    <mergeCell ref="J5:L5"/>
    <mergeCell ref="T5:W5"/>
    <mergeCell ref="AB5:AD5"/>
  </mergeCells>
  <pageMargins left="0.75" right="0.75" top="1.04" bottom="0.75" header="0.5" footer="0.5"/>
  <pageSetup scale="60" fitToHeight="0" orientation="portrait" r:id="rId1"/>
  <headerFooter alignWithMargins="0">
    <oddHeader>&amp;L&amp;G&amp;R&amp;"Arial Black,Regular"&amp;12&amp;K01+000Research 
Administration 
Services Team</oddHeader>
    <oddFooter xml:space="preserve">&amp;L&amp;9&amp;Z&amp;F&amp;C&amp;9University of Central Florida CCIE&amp;R&amp;9Prepared by: E. Blackwell, &amp;D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E3A49-72BC-4644-98EF-5C97AF12CBEB}">
  <sheetPr>
    <pageSetUpPr fitToPage="1"/>
  </sheetPr>
  <dimension ref="A1:AS123"/>
  <sheetViews>
    <sheetView defaultGridColor="0" topLeftCell="A26" colorId="55" zoomScaleNormal="100" zoomScalePageLayoutView="50" workbookViewId="0">
      <selection activeCell="C37" sqref="C37:C42"/>
    </sheetView>
  </sheetViews>
  <sheetFormatPr defaultColWidth="9.21875" defaultRowHeight="13.2" outlineLevelRow="2" x14ac:dyDescent="0.25"/>
  <cols>
    <col min="1" max="1" width="20.21875" style="1" customWidth="1"/>
    <col min="2" max="2" width="7" style="1" customWidth="1"/>
    <col min="3" max="3" width="6.77734375" style="1" customWidth="1"/>
    <col min="4" max="6" width="5.5546875" style="1" customWidth="1"/>
    <col min="7" max="10" width="16.77734375" style="1" customWidth="1"/>
    <col min="11" max="12" width="16.77734375" style="2" customWidth="1"/>
    <col min="13" max="13" width="5.5546875" style="2" customWidth="1"/>
    <col min="14" max="14" width="11" style="2" customWidth="1"/>
    <col min="15" max="15" width="11.21875" style="2" customWidth="1"/>
    <col min="16" max="16" width="8.21875" style="2" customWidth="1"/>
    <col min="17" max="17" width="11.44140625" style="2" customWidth="1"/>
    <col min="18" max="18" width="9.21875" style="105"/>
    <col min="19" max="19" width="20.5546875" style="105" hidden="1" customWidth="1"/>
    <col min="20" max="21" width="7" style="105" hidden="1" customWidth="1"/>
    <col min="22" max="24" width="7" style="1" hidden="1" customWidth="1"/>
    <col min="25" max="30" width="16.77734375" style="1" hidden="1" customWidth="1"/>
    <col min="31" max="31" width="9.21875" style="1" hidden="1" customWidth="1"/>
    <col min="32" max="34" width="10.77734375" style="1" hidden="1" customWidth="1"/>
    <col min="35" max="36" width="0" style="1" hidden="1" customWidth="1"/>
    <col min="37" max="16384" width="9.21875" style="1"/>
  </cols>
  <sheetData>
    <row r="1" spans="1:35" ht="3.75" customHeight="1" x14ac:dyDescent="0.25">
      <c r="A1" s="31"/>
      <c r="B1" s="31"/>
      <c r="C1" s="31"/>
      <c r="D1" s="31"/>
      <c r="E1" s="31"/>
      <c r="F1" s="31"/>
      <c r="G1" s="31"/>
      <c r="H1" s="31"/>
      <c r="I1" s="31"/>
      <c r="J1" s="31"/>
      <c r="K1" s="374"/>
      <c r="L1" s="374"/>
      <c r="M1" s="374"/>
      <c r="N1" s="374"/>
      <c r="O1" s="374"/>
      <c r="P1" s="374"/>
      <c r="Q1" s="374"/>
    </row>
    <row r="2" spans="1:35" ht="13.8" x14ac:dyDescent="0.25">
      <c r="A2" s="122" t="s">
        <v>0</v>
      </c>
      <c r="B2" s="101"/>
      <c r="C2" s="101"/>
      <c r="D2" s="101"/>
      <c r="E2" s="101"/>
      <c r="F2" s="101"/>
      <c r="G2" s="101"/>
      <c r="H2" s="101"/>
      <c r="I2" s="101"/>
      <c r="J2" s="101"/>
      <c r="K2" s="375"/>
      <c r="L2" s="380"/>
      <c r="M2" s="323"/>
      <c r="N2" s="292"/>
      <c r="O2" s="380"/>
      <c r="P2" s="375"/>
      <c r="Q2" s="375"/>
      <c r="S2" s="122" t="s">
        <v>1</v>
      </c>
      <c r="T2" s="101"/>
      <c r="U2" s="101"/>
      <c r="V2" s="101"/>
      <c r="W2" s="101"/>
      <c r="X2" s="101"/>
      <c r="Y2" s="101"/>
      <c r="Z2" s="101"/>
      <c r="AA2" s="101"/>
      <c r="AB2" s="101"/>
      <c r="AC2" s="375"/>
      <c r="AD2" s="375"/>
      <c r="AE2" s="147"/>
      <c r="AF2" s="375"/>
      <c r="AG2" s="375"/>
      <c r="AH2" s="375"/>
    </row>
    <row r="3" spans="1:35" ht="21.75" customHeight="1" x14ac:dyDescent="0.25">
      <c r="A3" s="31"/>
      <c r="B3" s="31"/>
      <c r="C3" s="31"/>
      <c r="D3" s="31"/>
      <c r="E3" s="31"/>
      <c r="F3" s="31"/>
      <c r="G3" s="114" t="s">
        <v>2</v>
      </c>
      <c r="H3" s="114" t="s">
        <v>198</v>
      </c>
      <c r="I3" s="115" t="s">
        <v>4</v>
      </c>
      <c r="J3" s="597" t="e">
        <f>+'PI Budget'!F4:R5</f>
        <v>#VALUE!</v>
      </c>
      <c r="K3" s="597"/>
      <c r="L3" s="597"/>
      <c r="M3" s="163"/>
      <c r="N3" s="163"/>
      <c r="O3" s="170"/>
      <c r="P3" s="170"/>
      <c r="Q3" s="170"/>
      <c r="S3" s="31"/>
      <c r="T3" s="31"/>
      <c r="U3" s="31"/>
      <c r="V3" s="31"/>
      <c r="W3" s="31"/>
      <c r="X3" s="31"/>
      <c r="Y3" s="114" t="s">
        <v>3</v>
      </c>
      <c r="Z3" s="114" t="s">
        <v>5</v>
      </c>
      <c r="AA3" s="115" t="s">
        <v>4</v>
      </c>
      <c r="AB3" s="599"/>
      <c r="AC3" s="599"/>
      <c r="AD3" s="599"/>
      <c r="AE3" s="128"/>
      <c r="AF3" s="170"/>
      <c r="AG3" s="170"/>
      <c r="AH3" s="170"/>
    </row>
    <row r="4" spans="1:35" ht="13.8" x14ac:dyDescent="0.25">
      <c r="A4" s="11" t="s">
        <v>6</v>
      </c>
      <c r="B4" s="601">
        <f>+'PI Budget'!B5:E5</f>
        <v>0</v>
      </c>
      <c r="C4" s="601"/>
      <c r="D4" s="601"/>
      <c r="E4" s="601"/>
      <c r="F4" s="182"/>
      <c r="G4" s="333" t="e">
        <f>+'PI Budget'!#REF!</f>
        <v>#REF!</v>
      </c>
      <c r="H4" s="334" t="e">
        <f>+'PI Budget'!#REF!</f>
        <v>#REF!</v>
      </c>
      <c r="I4" s="115"/>
      <c r="J4" s="598"/>
      <c r="K4" s="598"/>
      <c r="L4" s="598"/>
      <c r="M4" s="163"/>
      <c r="N4" s="163"/>
      <c r="O4" s="170"/>
      <c r="P4" s="170"/>
      <c r="Q4" s="170"/>
      <c r="S4" s="11" t="s">
        <v>6</v>
      </c>
      <c r="T4" s="601"/>
      <c r="U4" s="601"/>
      <c r="V4" s="601"/>
      <c r="W4" s="601"/>
      <c r="X4" s="182"/>
      <c r="Y4" s="172"/>
      <c r="Z4" s="173"/>
      <c r="AA4" s="115"/>
      <c r="AB4" s="600"/>
      <c r="AC4" s="600"/>
      <c r="AD4" s="600"/>
      <c r="AE4" s="128"/>
      <c r="AF4" s="170"/>
      <c r="AG4" s="170"/>
      <c r="AH4" s="170"/>
    </row>
    <row r="5" spans="1:35" ht="13.8" x14ac:dyDescent="0.25">
      <c r="A5" s="11" t="s">
        <v>7</v>
      </c>
      <c r="B5" s="601">
        <f>+'PI Budget'!B6:E6</f>
        <v>0</v>
      </c>
      <c r="C5" s="601"/>
      <c r="D5" s="601"/>
      <c r="E5" s="601"/>
      <c r="F5" s="182"/>
      <c r="G5" s="333" t="e">
        <f>+'PI Budget'!#REF!</f>
        <v>#REF!</v>
      </c>
      <c r="H5" s="334" t="e">
        <f>+'PI Budget'!#REF!</f>
        <v>#REF!</v>
      </c>
      <c r="I5" s="115" t="s">
        <v>8</v>
      </c>
      <c r="J5" s="624">
        <f>+'PI Budget'!F6:R6</f>
        <v>0</v>
      </c>
      <c r="K5" s="624"/>
      <c r="L5" s="624"/>
      <c r="M5" s="163"/>
      <c r="N5" s="163"/>
      <c r="O5" s="171"/>
      <c r="P5" s="171"/>
      <c r="Q5" s="171"/>
      <c r="S5" s="11" t="s">
        <v>7</v>
      </c>
      <c r="T5" s="603"/>
      <c r="U5" s="603"/>
      <c r="V5" s="603"/>
      <c r="W5" s="603"/>
      <c r="X5" s="182"/>
      <c r="Y5" s="172"/>
      <c r="Z5" s="173"/>
      <c r="AA5" s="115" t="s">
        <v>8</v>
      </c>
      <c r="AB5" s="602"/>
      <c r="AC5" s="602"/>
      <c r="AD5" s="602"/>
      <c r="AE5" s="128"/>
      <c r="AF5" s="171"/>
      <c r="AG5" s="171"/>
      <c r="AH5" s="171"/>
    </row>
    <row r="6" spans="1:35" ht="13.8" x14ac:dyDescent="0.25">
      <c r="A6" s="11" t="s">
        <v>9</v>
      </c>
      <c r="B6" s="623">
        <f>+'PI Budget'!B7:E7</f>
        <v>0</v>
      </c>
      <c r="C6" s="623"/>
      <c r="D6" s="623"/>
      <c r="E6" s="623"/>
      <c r="F6" s="182"/>
      <c r="G6" s="335" t="e">
        <f>+'PI Budget'!#REF!</f>
        <v>#REF!</v>
      </c>
      <c r="H6" s="334" t="e">
        <f>+'PI Budget'!#REF!</f>
        <v>#REF!</v>
      </c>
      <c r="I6" s="115" t="s">
        <v>10</v>
      </c>
      <c r="J6" s="331" t="e">
        <f>+'PI Budget'!#REF!</f>
        <v>#REF!</v>
      </c>
      <c r="K6" s="169" t="s">
        <v>11</v>
      </c>
      <c r="L6" s="331">
        <f>+'PI Budget'!R7</f>
        <v>0</v>
      </c>
      <c r="M6" s="163"/>
      <c r="N6" s="163"/>
      <c r="O6" s="171"/>
      <c r="P6" s="171"/>
      <c r="Q6" s="171"/>
      <c r="S6" s="11"/>
      <c r="T6" s="280"/>
      <c r="U6" s="280"/>
      <c r="V6" s="280"/>
      <c r="W6" s="280"/>
      <c r="X6" s="182"/>
      <c r="Y6" s="172"/>
      <c r="Z6" s="173"/>
      <c r="AA6" s="115"/>
      <c r="AB6" s="376"/>
      <c r="AC6" s="125"/>
      <c r="AD6" s="376"/>
      <c r="AE6" s="128"/>
      <c r="AF6" s="171"/>
      <c r="AG6" s="171"/>
      <c r="AH6" s="171"/>
    </row>
    <row r="7" spans="1:35" ht="13.8" x14ac:dyDescent="0.25">
      <c r="A7" s="11" t="s">
        <v>12</v>
      </c>
      <c r="B7" s="601">
        <f>+'PI Budget'!B8:E8</f>
        <v>0</v>
      </c>
      <c r="C7" s="601"/>
      <c r="D7" s="601"/>
      <c r="E7" s="601"/>
      <c r="F7" s="182"/>
      <c r="G7" s="333" t="e">
        <f>+'PI Budget'!#REF!</f>
        <v>#REF!</v>
      </c>
      <c r="H7" s="334" t="e">
        <f>+'PI Budget'!#REF!</f>
        <v>#REF!</v>
      </c>
      <c r="I7" s="115"/>
      <c r="J7" s="125"/>
      <c r="K7" s="125"/>
      <c r="L7" s="125"/>
      <c r="M7" s="163"/>
      <c r="N7" s="163"/>
      <c r="O7" s="171"/>
      <c r="P7" s="171"/>
      <c r="Q7" s="171"/>
      <c r="S7" s="11"/>
      <c r="T7" s="280"/>
      <c r="U7" s="280"/>
      <c r="V7" s="280"/>
      <c r="W7" s="280"/>
      <c r="X7" s="182"/>
      <c r="Y7" s="172"/>
      <c r="Z7" s="173"/>
      <c r="AA7" s="115"/>
      <c r="AB7" s="376"/>
      <c r="AC7" s="125"/>
      <c r="AD7" s="376"/>
      <c r="AE7" s="128"/>
      <c r="AF7" s="171"/>
      <c r="AG7" s="171"/>
      <c r="AH7" s="171"/>
    </row>
    <row r="8" spans="1:35" ht="13.8" x14ac:dyDescent="0.25">
      <c r="A8" s="11" t="s">
        <v>13</v>
      </c>
      <c r="B8" s="601">
        <f>+'PI Budget'!B9:E9</f>
        <v>0</v>
      </c>
      <c r="C8" s="601"/>
      <c r="D8" s="601"/>
      <c r="E8" s="601"/>
      <c r="F8" s="182"/>
      <c r="G8" s="333" t="e">
        <f>+'PI Budget'!#REF!</f>
        <v>#REF!</v>
      </c>
      <c r="H8" s="334" t="e">
        <f>+'PI Budget'!#REF!</f>
        <v>#REF!</v>
      </c>
      <c r="I8" s="115" t="s">
        <v>14</v>
      </c>
      <c r="J8" s="340" t="e">
        <f>+'PI Budget'!#REF!</f>
        <v>#REF!</v>
      </c>
      <c r="K8" s="337" t="s">
        <v>15</v>
      </c>
      <c r="L8" s="341">
        <f>+'PI Budget'!R9</f>
        <v>0</v>
      </c>
      <c r="M8" s="163"/>
      <c r="N8" s="163"/>
      <c r="O8" s="171"/>
      <c r="P8" s="171"/>
      <c r="Q8" s="171"/>
      <c r="S8" s="11"/>
      <c r="T8" s="280"/>
      <c r="U8" s="280"/>
      <c r="V8" s="280"/>
      <c r="W8" s="280"/>
      <c r="X8" s="182"/>
      <c r="Y8" s="172"/>
      <c r="Z8" s="173"/>
      <c r="AA8" s="115"/>
      <c r="AB8" s="376"/>
      <c r="AC8" s="125"/>
      <c r="AD8" s="376"/>
      <c r="AE8" s="128"/>
      <c r="AF8" s="171"/>
      <c r="AG8" s="171"/>
      <c r="AH8" s="171"/>
    </row>
    <row r="9" spans="1:35" ht="13.8" x14ac:dyDescent="0.25">
      <c r="A9" s="11" t="s">
        <v>16</v>
      </c>
      <c r="B9" s="601">
        <f>+'PI Budget'!B10:E10</f>
        <v>0</v>
      </c>
      <c r="C9" s="601"/>
      <c r="D9" s="601"/>
      <c r="E9" s="601"/>
      <c r="F9" s="182"/>
      <c r="G9" s="333" t="e">
        <f>+'PI Budget'!#REF!</f>
        <v>#REF!</v>
      </c>
      <c r="H9" s="334" t="e">
        <f>+'PI Budget'!#REF!</f>
        <v>#REF!</v>
      </c>
      <c r="I9" s="115" t="s">
        <v>17</v>
      </c>
      <c r="J9" s="341" t="e">
        <f>+'PI Budget'!#REF!</f>
        <v>#REF!</v>
      </c>
      <c r="K9" s="168"/>
      <c r="L9" s="338"/>
      <c r="M9" s="163"/>
      <c r="N9" s="163"/>
      <c r="O9" s="169"/>
      <c r="P9" s="169"/>
      <c r="Q9" s="169"/>
      <c r="S9" s="11" t="s">
        <v>9</v>
      </c>
      <c r="T9" s="603"/>
      <c r="U9" s="603"/>
      <c r="V9" s="603"/>
      <c r="W9" s="603"/>
      <c r="X9" s="182"/>
      <c r="Y9" s="172"/>
      <c r="Z9" s="173"/>
      <c r="AA9" s="115" t="s">
        <v>10</v>
      </c>
      <c r="AB9" s="168"/>
      <c r="AC9" s="169"/>
      <c r="AD9" s="168"/>
      <c r="AE9" s="128"/>
      <c r="AF9" s="169"/>
      <c r="AG9" s="169"/>
      <c r="AH9" s="169"/>
    </row>
    <row r="10" spans="1:35" ht="6.75" customHeight="1" x14ac:dyDescent="0.25">
      <c r="A10" s="11"/>
      <c r="B10" s="100"/>
      <c r="C10" s="100"/>
      <c r="D10" s="100"/>
      <c r="E10" s="100"/>
      <c r="F10" s="100"/>
      <c r="G10" s="100"/>
      <c r="H10" s="100"/>
      <c r="I10" s="100"/>
      <c r="J10" s="100"/>
      <c r="K10" s="100"/>
      <c r="L10" s="32"/>
      <c r="M10" s="163"/>
      <c r="N10" s="163"/>
      <c r="O10" s="32"/>
      <c r="P10" s="221"/>
      <c r="Q10" s="221"/>
      <c r="S10" s="11"/>
      <c r="T10" s="100"/>
      <c r="U10" s="100"/>
      <c r="V10" s="100"/>
      <c r="W10" s="100"/>
      <c r="X10" s="100"/>
      <c r="Y10" s="100"/>
      <c r="Z10" s="100"/>
      <c r="AA10" s="100"/>
      <c r="AB10" s="100"/>
      <c r="AC10" s="100"/>
      <c r="AD10" s="32"/>
      <c r="AE10" s="128"/>
      <c r="AF10" s="32"/>
      <c r="AG10" s="221"/>
      <c r="AH10" s="221"/>
    </row>
    <row r="11" spans="1:35" ht="13.8" x14ac:dyDescent="0.25">
      <c r="A11" s="116" t="s">
        <v>199</v>
      </c>
      <c r="B11" s="102"/>
      <c r="C11" s="102">
        <f>+B6</f>
        <v>0</v>
      </c>
      <c r="D11" s="102"/>
      <c r="E11" s="102"/>
      <c r="F11" s="102"/>
      <c r="G11" s="102"/>
      <c r="H11" s="325" t="s">
        <v>201</v>
      </c>
      <c r="I11" s="102"/>
      <c r="J11" s="102"/>
      <c r="K11" s="102"/>
      <c r="L11" s="103"/>
      <c r="M11" s="322"/>
      <c r="N11" s="322"/>
      <c r="O11" s="103"/>
      <c r="P11" s="377"/>
      <c r="Q11" s="377"/>
      <c r="S11" s="116" t="s">
        <v>18</v>
      </c>
      <c r="T11" s="102"/>
      <c r="U11" s="102"/>
      <c r="V11" s="102"/>
      <c r="W11" s="102"/>
      <c r="X11" s="102"/>
      <c r="Y11" s="102"/>
      <c r="Z11" s="102"/>
      <c r="AA11" s="102"/>
      <c r="AB11" s="102"/>
      <c r="AC11" s="102"/>
      <c r="AD11" s="103"/>
      <c r="AE11" s="128"/>
      <c r="AF11" s="103"/>
      <c r="AG11" s="377"/>
      <c r="AH11" s="377"/>
    </row>
    <row r="12" spans="1:35" ht="6" customHeight="1" x14ac:dyDescent="0.25">
      <c r="A12" s="22"/>
      <c r="B12" s="592"/>
      <c r="C12" s="592"/>
      <c r="D12" s="592"/>
      <c r="E12" s="592"/>
      <c r="F12" s="592"/>
      <c r="G12" s="592"/>
      <c r="H12" s="30"/>
      <c r="I12" s="30"/>
      <c r="J12" s="30"/>
      <c r="K12" s="30"/>
      <c r="L12" s="30"/>
      <c r="M12" s="128"/>
      <c r="N12" s="163"/>
      <c r="O12" s="23"/>
      <c r="P12" s="23"/>
      <c r="Q12" s="23"/>
      <c r="S12" s="22"/>
      <c r="T12" s="592"/>
      <c r="U12" s="592"/>
      <c r="V12" s="592"/>
      <c r="W12" s="592"/>
      <c r="X12" s="592"/>
      <c r="Y12" s="592"/>
      <c r="Z12" s="30"/>
      <c r="AA12" s="30"/>
      <c r="AB12" s="30"/>
      <c r="AC12" s="30"/>
      <c r="AD12" s="30"/>
      <c r="AE12" s="128"/>
      <c r="AF12" s="23"/>
      <c r="AG12" s="23"/>
      <c r="AH12" s="23"/>
    </row>
    <row r="13" spans="1:35" ht="5.55" customHeight="1" x14ac:dyDescent="0.25">
      <c r="A13" s="33"/>
      <c r="B13" s="34"/>
      <c r="C13" s="148"/>
      <c r="D13" s="596"/>
      <c r="E13" s="596"/>
      <c r="F13" s="596"/>
      <c r="G13" s="34"/>
      <c r="H13" s="34"/>
      <c r="I13" s="34"/>
      <c r="J13" s="34"/>
      <c r="K13" s="34"/>
      <c r="L13" s="124"/>
      <c r="M13" s="163"/>
      <c r="N13" s="163"/>
      <c r="O13" s="129"/>
      <c r="P13" s="129"/>
      <c r="Q13" s="129"/>
      <c r="S13" s="33"/>
      <c r="T13" s="34"/>
      <c r="U13" s="148"/>
      <c r="V13" s="596"/>
      <c r="W13" s="596"/>
      <c r="X13" s="596"/>
      <c r="Y13" s="34"/>
      <c r="Z13" s="34"/>
      <c r="AA13" s="34"/>
      <c r="AB13" s="34"/>
      <c r="AC13" s="34"/>
      <c r="AD13" s="124"/>
      <c r="AE13" s="128"/>
      <c r="AF13" s="129"/>
      <c r="AG13" s="129"/>
      <c r="AH13" s="129"/>
    </row>
    <row r="14" spans="1:35" ht="16.5" customHeight="1" x14ac:dyDescent="0.25">
      <c r="A14" s="35" t="s">
        <v>19</v>
      </c>
      <c r="B14" s="36" t="s">
        <v>20</v>
      </c>
      <c r="C14" s="36" t="s">
        <v>21</v>
      </c>
      <c r="D14" s="37" t="s">
        <v>22</v>
      </c>
      <c r="E14" s="37" t="s">
        <v>23</v>
      </c>
      <c r="F14" s="37" t="s">
        <v>24</v>
      </c>
      <c r="G14" s="181" t="s">
        <v>25</v>
      </c>
      <c r="H14" s="181" t="s">
        <v>26</v>
      </c>
      <c r="I14" s="181" t="s">
        <v>27</v>
      </c>
      <c r="J14" s="181" t="s">
        <v>28</v>
      </c>
      <c r="K14" s="181" t="s">
        <v>29</v>
      </c>
      <c r="L14" s="180" t="s">
        <v>30</v>
      </c>
      <c r="M14" s="163"/>
      <c r="N14" s="163"/>
      <c r="O14" s="237" t="s">
        <v>31</v>
      </c>
      <c r="P14" s="238" t="s">
        <v>32</v>
      </c>
      <c r="Q14" s="239" t="s">
        <v>33</v>
      </c>
      <c r="S14" s="35" t="s">
        <v>19</v>
      </c>
      <c r="T14" s="36" t="s">
        <v>20</v>
      </c>
      <c r="U14" s="36" t="s">
        <v>21</v>
      </c>
      <c r="V14" s="37" t="s">
        <v>22</v>
      </c>
      <c r="W14" s="37" t="s">
        <v>23</v>
      </c>
      <c r="X14" s="37" t="s">
        <v>24</v>
      </c>
      <c r="Y14" s="181" t="s">
        <v>25</v>
      </c>
      <c r="Z14" s="181" t="s">
        <v>26</v>
      </c>
      <c r="AA14" s="181" t="s">
        <v>27</v>
      </c>
      <c r="AB14" s="181" t="s">
        <v>28</v>
      </c>
      <c r="AC14" s="181" t="s">
        <v>29</v>
      </c>
      <c r="AD14" s="180" t="s">
        <v>30</v>
      </c>
      <c r="AE14" s="128"/>
      <c r="AF14" s="237" t="s">
        <v>31</v>
      </c>
      <c r="AG14" s="238" t="s">
        <v>32</v>
      </c>
      <c r="AH14" s="239" t="s">
        <v>33</v>
      </c>
    </row>
    <row r="15" spans="1:35" x14ac:dyDescent="0.25">
      <c r="A15" s="73">
        <f t="shared" ref="A15:A20" si="0">+B4</f>
        <v>0</v>
      </c>
      <c r="B15" s="76">
        <f t="shared" ref="B15:B33" si="1">+C15/P15</f>
        <v>0</v>
      </c>
      <c r="C15" s="74">
        <f t="shared" ref="C15:C20" si="2">+F15+E15+D15</f>
        <v>0</v>
      </c>
      <c r="D15" s="164"/>
      <c r="E15" s="74"/>
      <c r="F15" s="74"/>
      <c r="G15" s="128">
        <f>(ROUND(C15*Q15,0))</f>
        <v>0</v>
      </c>
      <c r="H15" s="128">
        <f t="shared" ref="H15:K17" si="3">+ROUND(G15*1.03,0)</f>
        <v>0</v>
      </c>
      <c r="I15" s="128">
        <f t="shared" si="3"/>
        <v>0</v>
      </c>
      <c r="J15" s="128">
        <f t="shared" si="3"/>
        <v>0</v>
      </c>
      <c r="K15" s="128">
        <f t="shared" si="3"/>
        <v>0</v>
      </c>
      <c r="L15" s="75">
        <f t="shared" ref="L15:L25" si="4">SUM(G15:K15)</f>
        <v>0</v>
      </c>
      <c r="M15" s="163"/>
      <c r="N15" s="163"/>
      <c r="O15" s="240">
        <f>+'PI Budget'!V16</f>
        <v>0</v>
      </c>
      <c r="P15" s="174">
        <f>+'PI Budget'!W16</f>
        <v>9</v>
      </c>
      <c r="Q15" s="241">
        <f>+ROUND(O15/P15,0)</f>
        <v>0</v>
      </c>
      <c r="S15" s="73">
        <f>+T4</f>
        <v>0</v>
      </c>
      <c r="T15" s="76">
        <f t="shared" ref="T15:T33" si="5">+U15/AG15</f>
        <v>0</v>
      </c>
      <c r="U15" s="74">
        <f t="shared" ref="U15:U20" si="6">+X15+W15+V15</f>
        <v>0</v>
      </c>
      <c r="V15" s="164">
        <v>0</v>
      </c>
      <c r="W15" s="74"/>
      <c r="X15" s="74"/>
      <c r="Y15" s="128">
        <f t="shared" ref="Y15:Y20" si="7">+U15*AH15</f>
        <v>0</v>
      </c>
      <c r="Z15" s="128">
        <f t="shared" ref="Z15:AC33" si="8">+Y15*1.03</f>
        <v>0</v>
      </c>
      <c r="AA15" s="128">
        <f t="shared" si="8"/>
        <v>0</v>
      </c>
      <c r="AB15" s="128">
        <f t="shared" si="8"/>
        <v>0</v>
      </c>
      <c r="AC15" s="128">
        <f t="shared" si="8"/>
        <v>0</v>
      </c>
      <c r="AD15" s="75">
        <f t="shared" ref="AD15:AD34" si="9">SUM(Y15:AC15)</f>
        <v>0</v>
      </c>
      <c r="AE15" s="128"/>
      <c r="AF15" s="240">
        <v>10000</v>
      </c>
      <c r="AG15" s="174">
        <v>9</v>
      </c>
      <c r="AH15" s="241">
        <f t="shared" ref="AH15:AH33" si="10">+AF15/AG15</f>
        <v>1111.1111111111111</v>
      </c>
      <c r="AI15" s="3"/>
    </row>
    <row r="16" spans="1:35" x14ac:dyDescent="0.25">
      <c r="A16" s="73">
        <f t="shared" si="0"/>
        <v>0</v>
      </c>
      <c r="B16" s="76">
        <f t="shared" si="1"/>
        <v>0</v>
      </c>
      <c r="C16" s="74">
        <f t="shared" si="2"/>
        <v>0</v>
      </c>
      <c r="D16" s="74"/>
      <c r="E16" s="74"/>
      <c r="F16" s="74"/>
      <c r="G16" s="128">
        <f>(ROUND(C16*Q16,0))</f>
        <v>0</v>
      </c>
      <c r="H16" s="128">
        <f t="shared" si="3"/>
        <v>0</v>
      </c>
      <c r="I16" s="128">
        <f t="shared" si="3"/>
        <v>0</v>
      </c>
      <c r="J16" s="128">
        <f t="shared" si="3"/>
        <v>0</v>
      </c>
      <c r="K16" s="128">
        <f t="shared" si="3"/>
        <v>0</v>
      </c>
      <c r="L16" s="75">
        <f t="shared" si="4"/>
        <v>0</v>
      </c>
      <c r="M16" s="163"/>
      <c r="N16" s="163"/>
      <c r="O16" s="240">
        <f>+'PI Budget'!V17</f>
        <v>0</v>
      </c>
      <c r="P16" s="174">
        <f>+'PI Budget'!W17</f>
        <v>9</v>
      </c>
      <c r="Q16" s="241">
        <f>+ROUND(O16/P16,0)</f>
        <v>0</v>
      </c>
      <c r="S16" s="73">
        <f>+T5</f>
        <v>0</v>
      </c>
      <c r="T16" s="76">
        <f t="shared" si="5"/>
        <v>0</v>
      </c>
      <c r="U16" s="74">
        <f t="shared" si="6"/>
        <v>0</v>
      </c>
      <c r="V16" s="74"/>
      <c r="W16" s="74"/>
      <c r="X16" s="74"/>
      <c r="Y16" s="128">
        <f t="shared" si="7"/>
        <v>0</v>
      </c>
      <c r="Z16" s="128">
        <f t="shared" si="8"/>
        <v>0</v>
      </c>
      <c r="AA16" s="128">
        <f t="shared" si="8"/>
        <v>0</v>
      </c>
      <c r="AB16" s="128">
        <f t="shared" si="8"/>
        <v>0</v>
      </c>
      <c r="AC16" s="128">
        <f t="shared" si="8"/>
        <v>0</v>
      </c>
      <c r="AD16" s="75">
        <f t="shared" si="9"/>
        <v>0</v>
      </c>
      <c r="AE16" s="128"/>
      <c r="AF16" s="240">
        <v>0</v>
      </c>
      <c r="AG16" s="174">
        <v>9</v>
      </c>
      <c r="AH16" s="241">
        <f t="shared" si="10"/>
        <v>0</v>
      </c>
    </row>
    <row r="17" spans="1:34" ht="12.6" customHeight="1" outlineLevel="1" x14ac:dyDescent="0.25">
      <c r="A17" s="73">
        <f t="shared" si="0"/>
        <v>0</v>
      </c>
      <c r="B17" s="76">
        <f t="shared" si="1"/>
        <v>0</v>
      </c>
      <c r="C17" s="74">
        <f t="shared" si="2"/>
        <v>0</v>
      </c>
      <c r="D17" s="74"/>
      <c r="E17" s="74"/>
      <c r="F17" s="74"/>
      <c r="G17" s="128">
        <f>(ROUND(C17*Q17,0))</f>
        <v>0</v>
      </c>
      <c r="H17" s="128">
        <f t="shared" si="3"/>
        <v>0</v>
      </c>
      <c r="I17" s="128">
        <f t="shared" si="3"/>
        <v>0</v>
      </c>
      <c r="J17" s="128">
        <f t="shared" si="3"/>
        <v>0</v>
      </c>
      <c r="K17" s="128">
        <f t="shared" si="3"/>
        <v>0</v>
      </c>
      <c r="L17" s="75">
        <f t="shared" si="4"/>
        <v>0</v>
      </c>
      <c r="M17" s="163"/>
      <c r="N17" s="163"/>
      <c r="O17" s="240">
        <f>+'PI Budget'!V18</f>
        <v>0</v>
      </c>
      <c r="P17" s="174">
        <f>+'PI Budget'!W18</f>
        <v>9</v>
      </c>
      <c r="Q17" s="241">
        <f>+ROUND(O17/P17,0)</f>
        <v>0</v>
      </c>
      <c r="S17" s="73">
        <f>+T9</f>
        <v>0</v>
      </c>
      <c r="T17" s="76">
        <f t="shared" si="5"/>
        <v>0</v>
      </c>
      <c r="U17" s="74">
        <f t="shared" si="6"/>
        <v>0</v>
      </c>
      <c r="V17" s="74"/>
      <c r="W17" s="74"/>
      <c r="X17" s="74"/>
      <c r="Y17" s="128">
        <f t="shared" si="7"/>
        <v>0</v>
      </c>
      <c r="Z17" s="128">
        <f t="shared" si="8"/>
        <v>0</v>
      </c>
      <c r="AA17" s="128">
        <f t="shared" si="8"/>
        <v>0</v>
      </c>
      <c r="AB17" s="128">
        <f t="shared" si="8"/>
        <v>0</v>
      </c>
      <c r="AC17" s="128">
        <f t="shared" si="8"/>
        <v>0</v>
      </c>
      <c r="AD17" s="75">
        <f t="shared" si="9"/>
        <v>0</v>
      </c>
      <c r="AE17" s="128"/>
      <c r="AF17" s="240">
        <v>0</v>
      </c>
      <c r="AG17" s="174">
        <v>9</v>
      </c>
      <c r="AH17" s="241">
        <f t="shared" si="10"/>
        <v>0</v>
      </c>
    </row>
    <row r="18" spans="1:34" ht="12.6" customHeight="1" outlineLevel="1" x14ac:dyDescent="0.25">
      <c r="A18" s="73">
        <f t="shared" si="0"/>
        <v>0</v>
      </c>
      <c r="B18" s="76">
        <f t="shared" si="1"/>
        <v>0</v>
      </c>
      <c r="C18" s="74">
        <f t="shared" si="2"/>
        <v>0</v>
      </c>
      <c r="D18" s="74"/>
      <c r="E18" s="74"/>
      <c r="F18" s="74"/>
      <c r="G18" s="128">
        <f>+C18*Q18</f>
        <v>0</v>
      </c>
      <c r="H18" s="128">
        <f t="shared" ref="H18:K22" si="11">+G18*1.03</f>
        <v>0</v>
      </c>
      <c r="I18" s="128">
        <f t="shared" si="11"/>
        <v>0</v>
      </c>
      <c r="J18" s="128">
        <f t="shared" si="11"/>
        <v>0</v>
      </c>
      <c r="K18" s="128">
        <f t="shared" si="11"/>
        <v>0</v>
      </c>
      <c r="L18" s="75">
        <f t="shared" si="4"/>
        <v>0</v>
      </c>
      <c r="M18" s="163"/>
      <c r="N18" s="163"/>
      <c r="O18" s="240">
        <f>+'PI Budget'!V19</f>
        <v>0</v>
      </c>
      <c r="P18" s="174">
        <f>+'PI Budget'!W19</f>
        <v>9</v>
      </c>
      <c r="Q18" s="241">
        <f>+O18/P18</f>
        <v>0</v>
      </c>
      <c r="S18" s="73"/>
      <c r="T18" s="76">
        <f t="shared" si="5"/>
        <v>0</v>
      </c>
      <c r="U18" s="74">
        <f t="shared" si="6"/>
        <v>0</v>
      </c>
      <c r="V18" s="74"/>
      <c r="W18" s="74"/>
      <c r="X18" s="74"/>
      <c r="Y18" s="128">
        <f t="shared" si="7"/>
        <v>0</v>
      </c>
      <c r="Z18" s="128">
        <f t="shared" si="8"/>
        <v>0</v>
      </c>
      <c r="AA18" s="128">
        <f t="shared" si="8"/>
        <v>0</v>
      </c>
      <c r="AB18" s="128">
        <f t="shared" si="8"/>
        <v>0</v>
      </c>
      <c r="AC18" s="128">
        <f t="shared" si="8"/>
        <v>0</v>
      </c>
      <c r="AD18" s="75">
        <f t="shared" si="9"/>
        <v>0</v>
      </c>
      <c r="AE18" s="128"/>
      <c r="AF18" s="240">
        <v>0</v>
      </c>
      <c r="AG18" s="174">
        <v>9</v>
      </c>
      <c r="AH18" s="241">
        <f t="shared" si="10"/>
        <v>0</v>
      </c>
    </row>
    <row r="19" spans="1:34" ht="12.6" customHeight="1" outlineLevel="1" x14ac:dyDescent="0.25">
      <c r="A19" s="73">
        <f t="shared" si="0"/>
        <v>0</v>
      </c>
      <c r="B19" s="76">
        <f t="shared" si="1"/>
        <v>0</v>
      </c>
      <c r="C19" s="74">
        <f t="shared" si="2"/>
        <v>0</v>
      </c>
      <c r="D19" s="74"/>
      <c r="E19" s="74"/>
      <c r="F19" s="74"/>
      <c r="G19" s="128">
        <f>+C19*Q19</f>
        <v>0</v>
      </c>
      <c r="H19" s="128">
        <f t="shared" si="11"/>
        <v>0</v>
      </c>
      <c r="I19" s="128">
        <f t="shared" si="11"/>
        <v>0</v>
      </c>
      <c r="J19" s="128">
        <f t="shared" si="11"/>
        <v>0</v>
      </c>
      <c r="K19" s="128">
        <f t="shared" si="11"/>
        <v>0</v>
      </c>
      <c r="L19" s="75">
        <f t="shared" si="4"/>
        <v>0</v>
      </c>
      <c r="M19" s="163"/>
      <c r="N19" s="163"/>
      <c r="O19" s="240">
        <f>+'PI Budget'!V20</f>
        <v>0</v>
      </c>
      <c r="P19" s="174">
        <f>+'PI Budget'!W20</f>
        <v>9</v>
      </c>
      <c r="Q19" s="241">
        <f>+O19/P19</f>
        <v>0</v>
      </c>
      <c r="S19" s="73"/>
      <c r="T19" s="76">
        <f t="shared" si="5"/>
        <v>0</v>
      </c>
      <c r="U19" s="74">
        <f t="shared" si="6"/>
        <v>0</v>
      </c>
      <c r="V19" s="74"/>
      <c r="W19" s="74"/>
      <c r="X19" s="74"/>
      <c r="Y19" s="128">
        <f t="shared" si="7"/>
        <v>0</v>
      </c>
      <c r="Z19" s="128">
        <f t="shared" si="8"/>
        <v>0</v>
      </c>
      <c r="AA19" s="128">
        <f t="shared" si="8"/>
        <v>0</v>
      </c>
      <c r="AB19" s="128">
        <f t="shared" si="8"/>
        <v>0</v>
      </c>
      <c r="AC19" s="128">
        <f t="shared" si="8"/>
        <v>0</v>
      </c>
      <c r="AD19" s="75">
        <f t="shared" si="9"/>
        <v>0</v>
      </c>
      <c r="AE19" s="128"/>
      <c r="AF19" s="240">
        <v>0</v>
      </c>
      <c r="AG19" s="174">
        <v>9</v>
      </c>
      <c r="AH19" s="241">
        <f t="shared" si="10"/>
        <v>0</v>
      </c>
    </row>
    <row r="20" spans="1:34" ht="12.6" customHeight="1" outlineLevel="1" x14ac:dyDescent="0.25">
      <c r="A20" s="73">
        <f t="shared" si="0"/>
        <v>0</v>
      </c>
      <c r="B20" s="76">
        <f t="shared" si="1"/>
        <v>0</v>
      </c>
      <c r="C20" s="74">
        <f t="shared" si="2"/>
        <v>0</v>
      </c>
      <c r="D20" s="74"/>
      <c r="E20" s="74"/>
      <c r="F20" s="74"/>
      <c r="G20" s="128">
        <f>+C20*Q20</f>
        <v>0</v>
      </c>
      <c r="H20" s="128">
        <f t="shared" si="11"/>
        <v>0</v>
      </c>
      <c r="I20" s="128">
        <f t="shared" si="11"/>
        <v>0</v>
      </c>
      <c r="J20" s="128">
        <f t="shared" si="11"/>
        <v>0</v>
      </c>
      <c r="K20" s="128">
        <f t="shared" si="11"/>
        <v>0</v>
      </c>
      <c r="L20" s="75">
        <f t="shared" si="4"/>
        <v>0</v>
      </c>
      <c r="M20" s="163"/>
      <c r="N20" s="163"/>
      <c r="O20" s="240">
        <f>+'PI Budget'!V21</f>
        <v>0</v>
      </c>
      <c r="P20" s="174">
        <f>+'PI Budget'!W21</f>
        <v>9</v>
      </c>
      <c r="Q20" s="241">
        <f>+O20/P20</f>
        <v>0</v>
      </c>
      <c r="S20" s="73"/>
      <c r="T20" s="76">
        <f t="shared" si="5"/>
        <v>0</v>
      </c>
      <c r="U20" s="74">
        <f t="shared" si="6"/>
        <v>0</v>
      </c>
      <c r="V20" s="74"/>
      <c r="W20" s="74"/>
      <c r="X20" s="74"/>
      <c r="Y20" s="128">
        <f t="shared" si="7"/>
        <v>0</v>
      </c>
      <c r="Z20" s="128">
        <f t="shared" si="8"/>
        <v>0</v>
      </c>
      <c r="AA20" s="128">
        <f t="shared" si="8"/>
        <v>0</v>
      </c>
      <c r="AB20" s="128">
        <f t="shared" si="8"/>
        <v>0</v>
      </c>
      <c r="AC20" s="128">
        <f t="shared" si="8"/>
        <v>0</v>
      </c>
      <c r="AD20" s="75">
        <f t="shared" si="9"/>
        <v>0</v>
      </c>
      <c r="AE20" s="128"/>
      <c r="AF20" s="240">
        <v>0</v>
      </c>
      <c r="AG20" s="174">
        <v>9</v>
      </c>
      <c r="AH20" s="241">
        <f t="shared" si="10"/>
        <v>0</v>
      </c>
    </row>
    <row r="21" spans="1:34" ht="12.6" customHeight="1" outlineLevel="1" x14ac:dyDescent="0.25">
      <c r="A21" s="255" t="str">
        <f>+'PI Budget'!A23</f>
        <v>A&amp;P</v>
      </c>
      <c r="B21" s="256">
        <f t="shared" si="1"/>
        <v>0</v>
      </c>
      <c r="C21" s="257">
        <v>0</v>
      </c>
      <c r="D21" s="257"/>
      <c r="E21" s="257"/>
      <c r="F21" s="257"/>
      <c r="G21" s="261">
        <f>+O21/12*C21</f>
        <v>0</v>
      </c>
      <c r="H21" s="261">
        <f t="shared" si="11"/>
        <v>0</v>
      </c>
      <c r="I21" s="261">
        <f t="shared" si="11"/>
        <v>0</v>
      </c>
      <c r="J21" s="261">
        <f t="shared" si="11"/>
        <v>0</v>
      </c>
      <c r="K21" s="261">
        <f t="shared" si="11"/>
        <v>0</v>
      </c>
      <c r="L21" s="261">
        <f t="shared" si="4"/>
        <v>0</v>
      </c>
      <c r="M21" s="163"/>
      <c r="N21" s="163"/>
      <c r="O21" s="271"/>
      <c r="P21" s="272">
        <v>12</v>
      </c>
      <c r="Q21" s="273">
        <f>+O21/P21</f>
        <v>0</v>
      </c>
      <c r="S21" s="73"/>
      <c r="T21" s="76"/>
      <c r="U21" s="74"/>
      <c r="V21" s="74"/>
      <c r="W21" s="74"/>
      <c r="X21" s="74"/>
      <c r="Y21" s="128"/>
      <c r="Z21" s="128"/>
      <c r="AA21" s="128"/>
      <c r="AB21" s="128"/>
      <c r="AC21" s="128"/>
      <c r="AD21" s="75"/>
      <c r="AE21" s="128"/>
      <c r="AF21" s="240"/>
      <c r="AG21" s="174"/>
      <c r="AH21" s="241"/>
    </row>
    <row r="22" spans="1:34" ht="12.6" customHeight="1" outlineLevel="1" x14ac:dyDescent="0.25">
      <c r="A22" s="255" t="str">
        <f>+'PI Budget'!A24</f>
        <v>A&amp;P</v>
      </c>
      <c r="B22" s="256"/>
      <c r="C22" s="257">
        <v>0</v>
      </c>
      <c r="D22" s="257"/>
      <c r="E22" s="257"/>
      <c r="F22" s="257"/>
      <c r="G22" s="261">
        <f>+O22/12*C22</f>
        <v>0</v>
      </c>
      <c r="H22" s="261">
        <f t="shared" si="11"/>
        <v>0</v>
      </c>
      <c r="I22" s="261">
        <f t="shared" si="11"/>
        <v>0</v>
      </c>
      <c r="J22" s="261">
        <f t="shared" si="11"/>
        <v>0</v>
      </c>
      <c r="K22" s="261">
        <f t="shared" si="11"/>
        <v>0</v>
      </c>
      <c r="L22" s="261">
        <f t="shared" si="4"/>
        <v>0</v>
      </c>
      <c r="M22" s="163"/>
      <c r="N22" s="163"/>
      <c r="O22" s="271"/>
      <c r="P22" s="272">
        <v>12</v>
      </c>
      <c r="Q22" s="273">
        <f>+O22/P22</f>
        <v>0</v>
      </c>
      <c r="S22" s="73"/>
      <c r="T22" s="76"/>
      <c r="U22" s="74"/>
      <c r="V22" s="74"/>
      <c r="W22" s="74"/>
      <c r="X22" s="74"/>
      <c r="Y22" s="128"/>
      <c r="Z22" s="128"/>
      <c r="AA22" s="128"/>
      <c r="AB22" s="128"/>
      <c r="AC22" s="128"/>
      <c r="AD22" s="75"/>
      <c r="AE22" s="128"/>
      <c r="AF22" s="240"/>
      <c r="AG22" s="174"/>
      <c r="AH22" s="241"/>
    </row>
    <row r="23" spans="1:34" ht="13.05" customHeight="1" outlineLevel="2" x14ac:dyDescent="0.25">
      <c r="A23" s="255" t="str">
        <f>+'PI Budget'!A25</f>
        <v>A&amp;P</v>
      </c>
      <c r="B23" s="258">
        <f t="shared" si="1"/>
        <v>0</v>
      </c>
      <c r="C23" s="259">
        <f t="shared" ref="C23:C33" si="12">+D23+E23+F23</f>
        <v>0</v>
      </c>
      <c r="D23" s="260"/>
      <c r="E23" s="260"/>
      <c r="F23" s="260"/>
      <c r="G23" s="261">
        <f>(ROUND(C23*Q23,0))</f>
        <v>0</v>
      </c>
      <c r="H23" s="261">
        <f>+ROUND(G23*1.03,0)</f>
        <v>0</v>
      </c>
      <c r="I23" s="261">
        <f t="shared" ref="H23:K26" si="13">+ROUND(H23*1.03,0)</f>
        <v>0</v>
      </c>
      <c r="J23" s="261">
        <f t="shared" si="13"/>
        <v>0</v>
      </c>
      <c r="K23" s="261">
        <f t="shared" si="13"/>
        <v>0</v>
      </c>
      <c r="L23" s="261">
        <f t="shared" si="4"/>
        <v>0</v>
      </c>
      <c r="M23" s="163"/>
      <c r="N23" s="163"/>
      <c r="O23" s="274"/>
      <c r="P23" s="275">
        <v>12</v>
      </c>
      <c r="Q23" s="276">
        <f>+ROUND(O23/P23,0)</f>
        <v>0</v>
      </c>
      <c r="S23" s="78" t="s">
        <v>34</v>
      </c>
      <c r="T23" s="153">
        <f t="shared" si="5"/>
        <v>0</v>
      </c>
      <c r="U23" s="158">
        <f t="shared" ref="U23:U33" si="14">+V23+W23+X23</f>
        <v>0</v>
      </c>
      <c r="V23" s="79"/>
      <c r="W23" s="79"/>
      <c r="X23" s="79"/>
      <c r="Y23" s="149">
        <v>0</v>
      </c>
      <c r="Z23" s="149">
        <f t="shared" si="8"/>
        <v>0</v>
      </c>
      <c r="AA23" s="149">
        <f t="shared" si="8"/>
        <v>0</v>
      </c>
      <c r="AB23" s="149">
        <f t="shared" si="8"/>
        <v>0</v>
      </c>
      <c r="AC23" s="149">
        <f t="shared" si="8"/>
        <v>0</v>
      </c>
      <c r="AD23" s="141">
        <f t="shared" si="9"/>
        <v>0</v>
      </c>
      <c r="AE23" s="128"/>
      <c r="AF23" s="242">
        <v>0</v>
      </c>
      <c r="AG23" s="175">
        <v>12</v>
      </c>
      <c r="AH23" s="243">
        <f t="shared" si="10"/>
        <v>0</v>
      </c>
    </row>
    <row r="24" spans="1:34" ht="13.05" customHeight="1" outlineLevel="2" x14ac:dyDescent="0.25">
      <c r="A24" s="82" t="str">
        <f>+'PI Budget'!A26</f>
        <v>USPS</v>
      </c>
      <c r="B24" s="154">
        <f t="shared" si="1"/>
        <v>0</v>
      </c>
      <c r="C24" s="159">
        <f t="shared" si="12"/>
        <v>0</v>
      </c>
      <c r="D24" s="83"/>
      <c r="E24" s="83"/>
      <c r="F24" s="83"/>
      <c r="G24" s="140">
        <f>(ROUND(C24*Q24,0))</f>
        <v>0</v>
      </c>
      <c r="H24" s="140">
        <f>+ROUND(G24*1.03,0)</f>
        <v>0</v>
      </c>
      <c r="I24" s="140">
        <f>+ROUND(H24*1.03,0)</f>
        <v>0</v>
      </c>
      <c r="J24" s="140">
        <f t="shared" si="13"/>
        <v>0</v>
      </c>
      <c r="K24" s="140">
        <f t="shared" si="13"/>
        <v>0</v>
      </c>
      <c r="L24" s="140">
        <f t="shared" si="4"/>
        <v>0</v>
      </c>
      <c r="M24" s="163"/>
      <c r="N24" s="163"/>
      <c r="O24" s="244"/>
      <c r="P24" s="176">
        <v>12</v>
      </c>
      <c r="Q24" s="245">
        <f>+ROUND(O24/P24,0)</f>
        <v>0</v>
      </c>
      <c r="S24" s="82" t="s">
        <v>35</v>
      </c>
      <c r="T24" s="154">
        <f t="shared" si="5"/>
        <v>0</v>
      </c>
      <c r="U24" s="159">
        <f t="shared" si="14"/>
        <v>0</v>
      </c>
      <c r="V24" s="83"/>
      <c r="W24" s="83"/>
      <c r="X24" s="83"/>
      <c r="Y24" s="150">
        <v>0</v>
      </c>
      <c r="Z24" s="150">
        <f t="shared" si="8"/>
        <v>0</v>
      </c>
      <c r="AA24" s="150">
        <f t="shared" si="8"/>
        <v>0</v>
      </c>
      <c r="AB24" s="150">
        <f t="shared" si="8"/>
        <v>0</v>
      </c>
      <c r="AC24" s="150">
        <f t="shared" si="8"/>
        <v>0</v>
      </c>
      <c r="AD24" s="140">
        <f t="shared" si="9"/>
        <v>0</v>
      </c>
      <c r="AE24" s="128"/>
      <c r="AF24" s="244">
        <v>0</v>
      </c>
      <c r="AG24" s="176">
        <v>12</v>
      </c>
      <c r="AH24" s="245">
        <f t="shared" si="10"/>
        <v>0</v>
      </c>
    </row>
    <row r="25" spans="1:34" ht="13.05" customHeight="1" outlineLevel="2" x14ac:dyDescent="0.25">
      <c r="A25" s="93" t="str">
        <f>+'PI Budget'!A27</f>
        <v>Post Doc</v>
      </c>
      <c r="B25" s="155">
        <f t="shared" si="1"/>
        <v>0</v>
      </c>
      <c r="C25" s="160">
        <f t="shared" si="12"/>
        <v>0</v>
      </c>
      <c r="D25" s="94"/>
      <c r="E25" s="94"/>
      <c r="F25" s="94"/>
      <c r="G25" s="132">
        <f>(ROUND(C25*Q25,0))</f>
        <v>0</v>
      </c>
      <c r="H25" s="132">
        <f t="shared" si="13"/>
        <v>0</v>
      </c>
      <c r="I25" s="132">
        <f t="shared" si="13"/>
        <v>0</v>
      </c>
      <c r="J25" s="132">
        <f t="shared" si="13"/>
        <v>0</v>
      </c>
      <c r="K25" s="132">
        <f t="shared" si="13"/>
        <v>0</v>
      </c>
      <c r="L25" s="95">
        <f t="shared" si="4"/>
        <v>0</v>
      </c>
      <c r="M25" s="163"/>
      <c r="N25" s="163"/>
      <c r="O25" s="246"/>
      <c r="P25" s="177">
        <v>12</v>
      </c>
      <c r="Q25" s="247">
        <f>+ROUND(O25/P25,0)</f>
        <v>0</v>
      </c>
      <c r="S25" s="93" t="s">
        <v>36</v>
      </c>
      <c r="T25" s="155">
        <f t="shared" si="5"/>
        <v>0</v>
      </c>
      <c r="U25" s="160">
        <f t="shared" si="14"/>
        <v>0</v>
      </c>
      <c r="V25" s="94"/>
      <c r="W25" s="94"/>
      <c r="X25" s="94"/>
      <c r="Y25" s="132">
        <v>0</v>
      </c>
      <c r="Z25" s="132">
        <f t="shared" si="8"/>
        <v>0</v>
      </c>
      <c r="AA25" s="132">
        <f t="shared" si="8"/>
        <v>0</v>
      </c>
      <c r="AB25" s="132">
        <f t="shared" si="8"/>
        <v>0</v>
      </c>
      <c r="AC25" s="132">
        <f t="shared" si="8"/>
        <v>0</v>
      </c>
      <c r="AD25" s="95">
        <f t="shared" si="9"/>
        <v>0</v>
      </c>
      <c r="AE25" s="128"/>
      <c r="AF25" s="246">
        <v>0</v>
      </c>
      <c r="AG25" s="177">
        <v>12</v>
      </c>
      <c r="AH25" s="247">
        <f t="shared" si="10"/>
        <v>0</v>
      </c>
    </row>
    <row r="26" spans="1:34" ht="13.05" customHeight="1" outlineLevel="2" x14ac:dyDescent="0.25">
      <c r="A26" s="262" t="str">
        <f>+'PI Budget'!A28</f>
        <v>OPS</v>
      </c>
      <c r="B26" s="263"/>
      <c r="C26" s="264">
        <v>0</v>
      </c>
      <c r="D26" s="265"/>
      <c r="E26" s="265"/>
      <c r="F26" s="265"/>
      <c r="G26" s="266">
        <f t="shared" ref="G26:G31" si="15">+C26/12*O26</f>
        <v>0</v>
      </c>
      <c r="H26" s="266">
        <f>+ROUND(G26*1.03,0)</f>
        <v>0</v>
      </c>
      <c r="I26" s="266">
        <f>+ROUND(H26*1.03,0)</f>
        <v>0</v>
      </c>
      <c r="J26" s="266">
        <f t="shared" si="13"/>
        <v>0</v>
      </c>
      <c r="K26" s="266">
        <f t="shared" si="13"/>
        <v>0</v>
      </c>
      <c r="L26" s="267">
        <f t="shared" ref="L26:L31" si="16">SUM(G26:K26)</f>
        <v>0</v>
      </c>
      <c r="M26" s="163"/>
      <c r="N26" s="163"/>
      <c r="O26" s="268"/>
      <c r="P26" s="269">
        <v>12</v>
      </c>
      <c r="Q26" s="270"/>
      <c r="S26" s="93"/>
      <c r="T26" s="155"/>
      <c r="U26" s="160"/>
      <c r="V26" s="94"/>
      <c r="W26" s="94"/>
      <c r="X26" s="94"/>
      <c r="Y26" s="132"/>
      <c r="Z26" s="132"/>
      <c r="AA26" s="132"/>
      <c r="AB26" s="132"/>
      <c r="AC26" s="132"/>
      <c r="AD26" s="95"/>
      <c r="AE26" s="128"/>
      <c r="AF26" s="246"/>
      <c r="AG26" s="177"/>
      <c r="AH26" s="247"/>
    </row>
    <row r="27" spans="1:34" ht="13.05" customHeight="1" outlineLevel="2" x14ac:dyDescent="0.25">
      <c r="A27" s="262" t="str">
        <f>+'PI Budget'!A29</f>
        <v>OPS</v>
      </c>
      <c r="B27" s="263"/>
      <c r="C27" s="264">
        <v>0</v>
      </c>
      <c r="D27" s="265"/>
      <c r="E27" s="265"/>
      <c r="F27" s="265"/>
      <c r="G27" s="266">
        <f t="shared" si="15"/>
        <v>0</v>
      </c>
      <c r="H27" s="266">
        <f>+ROUND(G27*1.03,0)</f>
        <v>0</v>
      </c>
      <c r="I27" s="266">
        <f>+ROUND(H27*1.03,0)</f>
        <v>0</v>
      </c>
      <c r="J27" s="266">
        <f>+ROUND(I27*1.03,0)</f>
        <v>0</v>
      </c>
      <c r="K27" s="266">
        <f>+ROUND(J27*1.03,0)</f>
        <v>0</v>
      </c>
      <c r="L27" s="267">
        <f>SUM(G27:K27)</f>
        <v>0</v>
      </c>
      <c r="M27" s="163"/>
      <c r="N27" s="163"/>
      <c r="O27" s="268"/>
      <c r="P27" s="269">
        <v>12</v>
      </c>
      <c r="Q27" s="270"/>
      <c r="S27" s="93"/>
      <c r="T27" s="155"/>
      <c r="U27" s="160"/>
      <c r="V27" s="94"/>
      <c r="W27" s="94"/>
      <c r="X27" s="94"/>
      <c r="Y27" s="132"/>
      <c r="Z27" s="132"/>
      <c r="AA27" s="132"/>
      <c r="AB27" s="132"/>
      <c r="AC27" s="132"/>
      <c r="AD27" s="95"/>
      <c r="AE27" s="128"/>
      <c r="AF27" s="246"/>
      <c r="AG27" s="177"/>
      <c r="AH27" s="247"/>
    </row>
    <row r="28" spans="1:34" ht="13.05" customHeight="1" outlineLevel="2" x14ac:dyDescent="0.25">
      <c r="A28" s="262" t="str">
        <f>+'PI Budget'!A30</f>
        <v>OPS</v>
      </c>
      <c r="B28" s="263"/>
      <c r="C28" s="264">
        <v>0</v>
      </c>
      <c r="D28" s="265"/>
      <c r="E28" s="265"/>
      <c r="F28" s="265"/>
      <c r="G28" s="266">
        <f t="shared" si="15"/>
        <v>0</v>
      </c>
      <c r="H28" s="266">
        <f>+G28*1.03</f>
        <v>0</v>
      </c>
      <c r="I28" s="266">
        <f>+H28*1.03</f>
        <v>0</v>
      </c>
      <c r="J28" s="266">
        <f t="shared" ref="J28:K31" si="17">+I28*1.03</f>
        <v>0</v>
      </c>
      <c r="K28" s="266">
        <f t="shared" si="17"/>
        <v>0</v>
      </c>
      <c r="L28" s="267">
        <f t="shared" si="16"/>
        <v>0</v>
      </c>
      <c r="M28" s="163"/>
      <c r="N28" s="163"/>
      <c r="O28" s="268"/>
      <c r="P28" s="269">
        <v>12</v>
      </c>
      <c r="Q28" s="270"/>
      <c r="S28" s="93"/>
      <c r="T28" s="155"/>
      <c r="U28" s="160"/>
      <c r="V28" s="94"/>
      <c r="W28" s="94"/>
      <c r="X28" s="94"/>
      <c r="Y28" s="132"/>
      <c r="Z28" s="132"/>
      <c r="AA28" s="132"/>
      <c r="AB28" s="132"/>
      <c r="AC28" s="132"/>
      <c r="AD28" s="95"/>
      <c r="AE28" s="128"/>
      <c r="AF28" s="246"/>
      <c r="AG28" s="177"/>
      <c r="AH28" s="247"/>
    </row>
    <row r="29" spans="1:34" ht="13.05" customHeight="1" outlineLevel="2" x14ac:dyDescent="0.25">
      <c r="A29" s="262" t="str">
        <f>+'PI Budget'!A31</f>
        <v>OPS</v>
      </c>
      <c r="B29" s="263"/>
      <c r="C29" s="264">
        <v>0</v>
      </c>
      <c r="D29" s="265"/>
      <c r="E29" s="265"/>
      <c r="F29" s="265"/>
      <c r="G29" s="266">
        <f t="shared" si="15"/>
        <v>0</v>
      </c>
      <c r="H29" s="266">
        <f>+G29*1.03</f>
        <v>0</v>
      </c>
      <c r="I29" s="266">
        <f>+H29*1.03/2</f>
        <v>0</v>
      </c>
      <c r="J29" s="266">
        <f t="shared" si="17"/>
        <v>0</v>
      </c>
      <c r="K29" s="266">
        <f t="shared" si="17"/>
        <v>0</v>
      </c>
      <c r="L29" s="267">
        <f t="shared" si="16"/>
        <v>0</v>
      </c>
      <c r="M29" s="163"/>
      <c r="N29" s="163"/>
      <c r="O29" s="268"/>
      <c r="P29" s="269">
        <v>12</v>
      </c>
      <c r="Q29" s="270"/>
      <c r="S29" s="93"/>
      <c r="T29" s="155"/>
      <c r="U29" s="160"/>
      <c r="V29" s="94"/>
      <c r="W29" s="94"/>
      <c r="X29" s="94"/>
      <c r="Y29" s="132"/>
      <c r="Z29" s="132"/>
      <c r="AA29" s="132"/>
      <c r="AB29" s="132"/>
      <c r="AC29" s="132"/>
      <c r="AD29" s="95"/>
      <c r="AE29" s="128"/>
      <c r="AF29" s="246"/>
      <c r="AG29" s="177"/>
      <c r="AH29" s="247"/>
    </row>
    <row r="30" spans="1:34" ht="13.05" customHeight="1" outlineLevel="2" x14ac:dyDescent="0.25">
      <c r="A30" s="262" t="str">
        <f>+'PI Budget'!A32</f>
        <v>OPS</v>
      </c>
      <c r="B30" s="263"/>
      <c r="C30" s="264">
        <v>0</v>
      </c>
      <c r="D30" s="265"/>
      <c r="E30" s="265"/>
      <c r="F30" s="265"/>
      <c r="G30" s="266">
        <f t="shared" si="15"/>
        <v>0</v>
      </c>
      <c r="H30" s="266">
        <f>+G30*1.03</f>
        <v>0</v>
      </c>
      <c r="I30" s="266">
        <f>+H30*1.03/2</f>
        <v>0</v>
      </c>
      <c r="J30" s="266">
        <f t="shared" si="17"/>
        <v>0</v>
      </c>
      <c r="K30" s="266">
        <f t="shared" si="17"/>
        <v>0</v>
      </c>
      <c r="L30" s="267">
        <f t="shared" si="16"/>
        <v>0</v>
      </c>
      <c r="M30" s="163"/>
      <c r="N30" s="163"/>
      <c r="O30" s="268"/>
      <c r="P30" s="269">
        <v>12</v>
      </c>
      <c r="Q30" s="270"/>
      <c r="S30" s="93"/>
      <c r="T30" s="155"/>
      <c r="U30" s="160"/>
      <c r="V30" s="94"/>
      <c r="W30" s="94"/>
      <c r="X30" s="94"/>
      <c r="Y30" s="132"/>
      <c r="Z30" s="132"/>
      <c r="AA30" s="132"/>
      <c r="AB30" s="132"/>
      <c r="AC30" s="132"/>
      <c r="AD30" s="95"/>
      <c r="AE30" s="128"/>
      <c r="AF30" s="246"/>
      <c r="AG30" s="177"/>
      <c r="AH30" s="247"/>
    </row>
    <row r="31" spans="1:34" ht="13.05" customHeight="1" outlineLevel="2" x14ac:dyDescent="0.25">
      <c r="A31" s="262" t="str">
        <f>+'PI Budget'!A33</f>
        <v>OPS</v>
      </c>
      <c r="B31" s="263">
        <f t="shared" si="1"/>
        <v>0</v>
      </c>
      <c r="C31" s="264">
        <v>0</v>
      </c>
      <c r="D31" s="265"/>
      <c r="E31" s="265"/>
      <c r="F31" s="265"/>
      <c r="G31" s="266">
        <f t="shared" si="15"/>
        <v>0</v>
      </c>
      <c r="H31" s="266">
        <f>+G31*1.03</f>
        <v>0</v>
      </c>
      <c r="I31" s="266">
        <f>+H31*1.03/2</f>
        <v>0</v>
      </c>
      <c r="J31" s="266">
        <f t="shared" si="17"/>
        <v>0</v>
      </c>
      <c r="K31" s="266">
        <f t="shared" si="17"/>
        <v>0</v>
      </c>
      <c r="L31" s="267">
        <f t="shared" si="16"/>
        <v>0</v>
      </c>
      <c r="M31" s="163"/>
      <c r="N31" s="163"/>
      <c r="O31" s="268"/>
      <c r="P31" s="269">
        <v>12</v>
      </c>
      <c r="Q31" s="270">
        <f>+O31/P31</f>
        <v>0</v>
      </c>
      <c r="S31" s="85" t="s">
        <v>37</v>
      </c>
      <c r="T31" s="156">
        <f t="shared" si="5"/>
        <v>0</v>
      </c>
      <c r="U31" s="161">
        <f t="shared" si="14"/>
        <v>0</v>
      </c>
      <c r="V31" s="86"/>
      <c r="W31" s="86"/>
      <c r="X31" s="86"/>
      <c r="Y31" s="138">
        <v>0</v>
      </c>
      <c r="Z31" s="138">
        <f t="shared" si="8"/>
        <v>0</v>
      </c>
      <c r="AA31" s="138">
        <f t="shared" si="8"/>
        <v>0</v>
      </c>
      <c r="AB31" s="138">
        <f t="shared" si="8"/>
        <v>0</v>
      </c>
      <c r="AC31" s="138">
        <f t="shared" si="8"/>
        <v>0</v>
      </c>
      <c r="AD31" s="87">
        <f t="shared" si="9"/>
        <v>0</v>
      </c>
      <c r="AE31" s="128"/>
      <c r="AF31" s="248">
        <v>0</v>
      </c>
      <c r="AG31" s="178">
        <v>12</v>
      </c>
      <c r="AH31" s="249">
        <f t="shared" si="10"/>
        <v>0</v>
      </c>
    </row>
    <row r="32" spans="1:34" ht="13.05" customHeight="1" outlineLevel="2" x14ac:dyDescent="0.25">
      <c r="A32" s="89" t="str">
        <f>+'PI Budget'!A34</f>
        <v>Undergraduate Students</v>
      </c>
      <c r="B32" s="157">
        <f t="shared" si="1"/>
        <v>0</v>
      </c>
      <c r="C32" s="162">
        <f t="shared" si="12"/>
        <v>0</v>
      </c>
      <c r="D32" s="90"/>
      <c r="E32" s="90"/>
      <c r="F32" s="90"/>
      <c r="G32" s="151">
        <f>(ROUND(C32*Q32,0))</f>
        <v>0</v>
      </c>
      <c r="H32" s="151">
        <f t="shared" ref="H32:K33" si="18">+ROUND(G32*1.03,0)</f>
        <v>0</v>
      </c>
      <c r="I32" s="151">
        <f t="shared" si="18"/>
        <v>0</v>
      </c>
      <c r="J32" s="151">
        <f t="shared" si="18"/>
        <v>0</v>
      </c>
      <c r="K32" s="151">
        <f t="shared" si="18"/>
        <v>0</v>
      </c>
      <c r="L32" s="91">
        <f>SUM(G32:K32)</f>
        <v>0</v>
      </c>
      <c r="M32" s="163"/>
      <c r="N32" s="163"/>
      <c r="O32" s="250"/>
      <c r="P32" s="179">
        <v>12</v>
      </c>
      <c r="Q32" s="251">
        <f>+ROUND(O32/P32,0)</f>
        <v>0</v>
      </c>
      <c r="S32" s="89" t="s">
        <v>38</v>
      </c>
      <c r="T32" s="157">
        <f t="shared" si="5"/>
        <v>0</v>
      </c>
      <c r="U32" s="162">
        <f t="shared" si="14"/>
        <v>0</v>
      </c>
      <c r="V32" s="90"/>
      <c r="W32" s="90"/>
      <c r="X32" s="90"/>
      <c r="Y32" s="151">
        <v>0</v>
      </c>
      <c r="Z32" s="151">
        <f t="shared" si="8"/>
        <v>0</v>
      </c>
      <c r="AA32" s="151">
        <f t="shared" si="8"/>
        <v>0</v>
      </c>
      <c r="AB32" s="151">
        <f t="shared" si="8"/>
        <v>0</v>
      </c>
      <c r="AC32" s="151">
        <f t="shared" si="8"/>
        <v>0</v>
      </c>
      <c r="AD32" s="91">
        <f t="shared" si="9"/>
        <v>0</v>
      </c>
      <c r="AE32" s="128"/>
      <c r="AF32" s="250">
        <f>10.05*1044</f>
        <v>10492.2</v>
      </c>
      <c r="AG32" s="179">
        <v>12</v>
      </c>
      <c r="AH32" s="251">
        <f t="shared" si="10"/>
        <v>874.35</v>
      </c>
    </row>
    <row r="33" spans="1:45" x14ac:dyDescent="0.25">
      <c r="A33" s="89" t="str">
        <f>+'PI Budget'!A36</f>
        <v>Grad Research Asst</v>
      </c>
      <c r="B33" s="157">
        <f t="shared" si="1"/>
        <v>0</v>
      </c>
      <c r="C33" s="162">
        <f t="shared" si="12"/>
        <v>0</v>
      </c>
      <c r="D33" s="90"/>
      <c r="E33" s="90"/>
      <c r="F33" s="90"/>
      <c r="G33" s="151">
        <v>0</v>
      </c>
      <c r="H33" s="151"/>
      <c r="I33" s="151">
        <f t="shared" si="18"/>
        <v>0</v>
      </c>
      <c r="J33" s="151">
        <f t="shared" si="18"/>
        <v>0</v>
      </c>
      <c r="K33" s="151">
        <f t="shared" si="18"/>
        <v>0</v>
      </c>
      <c r="L33" s="91">
        <f>SUM(G33:K33)</f>
        <v>0</v>
      </c>
      <c r="M33" s="163"/>
      <c r="N33" s="163"/>
      <c r="O33" s="250"/>
      <c r="P33" s="179">
        <v>12</v>
      </c>
      <c r="Q33" s="251">
        <f>+ROUND(O33/P33,0)</f>
        <v>0</v>
      </c>
      <c r="S33" s="89" t="s">
        <v>39</v>
      </c>
      <c r="T33" s="157">
        <f t="shared" si="5"/>
        <v>0</v>
      </c>
      <c r="U33" s="162">
        <f t="shared" si="14"/>
        <v>0</v>
      </c>
      <c r="V33" s="90"/>
      <c r="W33" s="90"/>
      <c r="X33" s="90"/>
      <c r="Y33" s="151">
        <v>0</v>
      </c>
      <c r="Z33" s="151">
        <f t="shared" si="8"/>
        <v>0</v>
      </c>
      <c r="AA33" s="151">
        <f t="shared" si="8"/>
        <v>0</v>
      </c>
      <c r="AB33" s="151">
        <f t="shared" si="8"/>
        <v>0</v>
      </c>
      <c r="AC33" s="151">
        <f t="shared" si="8"/>
        <v>0</v>
      </c>
      <c r="AD33" s="91">
        <f t="shared" si="9"/>
        <v>0</v>
      </c>
      <c r="AE33" s="128"/>
      <c r="AF33" s="250">
        <v>18500</v>
      </c>
      <c r="AG33" s="179">
        <v>12</v>
      </c>
      <c r="AH33" s="251">
        <f t="shared" si="10"/>
        <v>1541.6666666666667</v>
      </c>
    </row>
    <row r="34" spans="1:45" x14ac:dyDescent="0.25">
      <c r="A34" s="13" t="s">
        <v>40</v>
      </c>
      <c r="B34" s="13"/>
      <c r="C34" s="8"/>
      <c r="D34" s="8"/>
      <c r="E34" s="8"/>
      <c r="F34" s="8"/>
      <c r="G34" s="135">
        <f>SUM(G15:G33)</f>
        <v>0</v>
      </c>
      <c r="H34" s="135">
        <f>SUM(H15:H33)</f>
        <v>0</v>
      </c>
      <c r="I34" s="135">
        <f>SUM(I15:I33)</f>
        <v>0</v>
      </c>
      <c r="J34" s="135">
        <f>SUM(J15:J33)</f>
        <v>0</v>
      </c>
      <c r="K34" s="135">
        <f>SUM(K15:K33)</f>
        <v>0</v>
      </c>
      <c r="L34" s="14">
        <f>SUM(G34:K34)</f>
        <v>0</v>
      </c>
      <c r="M34" s="163"/>
      <c r="N34" s="163"/>
      <c r="O34" s="252"/>
      <c r="P34" s="253"/>
      <c r="Q34" s="254"/>
      <c r="S34" s="13" t="s">
        <v>40</v>
      </c>
      <c r="T34" s="13"/>
      <c r="U34" s="8"/>
      <c r="V34" s="8"/>
      <c r="W34" s="8"/>
      <c r="X34" s="8"/>
      <c r="Y34" s="135">
        <f>SUM(Y15:Y33)</f>
        <v>0</v>
      </c>
      <c r="Z34" s="135">
        <f>SUM(Z15:Z33)</f>
        <v>0</v>
      </c>
      <c r="AA34" s="135">
        <f>SUM(AA15:AA33)</f>
        <v>0</v>
      </c>
      <c r="AB34" s="135">
        <f>SUM(AB15:AB33)</f>
        <v>0</v>
      </c>
      <c r="AC34" s="135">
        <f>SUM(AC15:AC33)</f>
        <v>0</v>
      </c>
      <c r="AD34" s="14">
        <f t="shared" si="9"/>
        <v>0</v>
      </c>
      <c r="AE34" s="128"/>
      <c r="AF34" s="252"/>
      <c r="AG34" s="253"/>
      <c r="AH34" s="254"/>
    </row>
    <row r="35" spans="1:45" ht="6" customHeight="1" x14ac:dyDescent="0.25">
      <c r="A35" s="9"/>
      <c r="B35" s="9"/>
      <c r="C35" s="9"/>
      <c r="D35" s="9"/>
      <c r="E35" s="9"/>
      <c r="F35" s="9"/>
      <c r="G35" s="9"/>
      <c r="H35" s="24"/>
      <c r="I35" s="24"/>
      <c r="J35" s="24"/>
      <c r="K35" s="12"/>
      <c r="L35" s="12"/>
      <c r="M35" s="163"/>
      <c r="N35" s="163"/>
      <c r="O35" s="146"/>
      <c r="P35" s="12"/>
      <c r="Q35" s="12"/>
      <c r="S35" s="9"/>
      <c r="T35" s="9"/>
      <c r="U35" s="9"/>
      <c r="V35" s="9"/>
      <c r="W35" s="9"/>
      <c r="X35" s="9"/>
      <c r="Y35" s="9"/>
      <c r="Z35" s="24"/>
      <c r="AA35" s="24"/>
      <c r="AB35" s="24"/>
      <c r="AC35" s="12"/>
      <c r="AD35" s="12"/>
      <c r="AE35" s="128"/>
      <c r="AF35" s="146"/>
      <c r="AG35" s="12"/>
      <c r="AH35" s="12"/>
    </row>
    <row r="36" spans="1:45" x14ac:dyDescent="0.25">
      <c r="A36" s="16" t="s">
        <v>41</v>
      </c>
      <c r="B36" s="16"/>
      <c r="C36" s="17"/>
      <c r="D36" s="17"/>
      <c r="E36" s="17"/>
      <c r="F36" s="17"/>
      <c r="G36" s="17"/>
      <c r="H36" s="17"/>
      <c r="I36" s="17"/>
      <c r="J36" s="17"/>
      <c r="K36" s="18"/>
      <c r="L36" s="18"/>
      <c r="M36" s="163"/>
      <c r="N36" s="163"/>
      <c r="O36" s="12"/>
      <c r="P36" s="12"/>
      <c r="Q36" s="12"/>
      <c r="S36" s="16" t="s">
        <v>41</v>
      </c>
      <c r="T36" s="16"/>
      <c r="U36" s="17"/>
      <c r="V36" s="17"/>
      <c r="W36" s="17"/>
      <c r="X36" s="17"/>
      <c r="Y36" s="17"/>
      <c r="Z36" s="17"/>
      <c r="AA36" s="17"/>
      <c r="AB36" s="17"/>
      <c r="AC36" s="18"/>
      <c r="AD36" s="18"/>
      <c r="AE36" s="128"/>
      <c r="AF36" s="12"/>
      <c r="AG36" s="12"/>
      <c r="AH36" s="12"/>
    </row>
    <row r="37" spans="1:45" x14ac:dyDescent="0.25">
      <c r="A37" s="73" t="s">
        <v>42</v>
      </c>
      <c r="B37" s="73"/>
      <c r="C37" s="77">
        <v>0.31</v>
      </c>
      <c r="D37" s="77"/>
      <c r="E37" s="77"/>
      <c r="F37" s="77"/>
      <c r="G37" s="378">
        <f>ROUND(SUM(G15:G20)*$C$37,0)</f>
        <v>0</v>
      </c>
      <c r="H37" s="378">
        <f>ROUND(SUM(H15:H20)*$C$37,0)</f>
        <v>0</v>
      </c>
      <c r="I37" s="378">
        <f>ROUND(SUM(I15:I20)*$C$37,0)</f>
        <v>0</v>
      </c>
      <c r="J37" s="378">
        <f>ROUND(SUM(J15:J20)*$C$37,0)</f>
        <v>0</v>
      </c>
      <c r="K37" s="378">
        <f>ROUND(SUM(K15:K20)*$C$37,0)</f>
        <v>0</v>
      </c>
      <c r="L37" s="75">
        <f t="shared" ref="L37:L42" si="19">SUM(G37:K37)</f>
        <v>0</v>
      </c>
      <c r="M37" s="163"/>
      <c r="N37" s="163"/>
      <c r="O37" s="163"/>
      <c r="P37" s="163"/>
      <c r="Q37" s="163"/>
      <c r="S37" s="73" t="s">
        <v>42</v>
      </c>
      <c r="T37" s="73"/>
      <c r="U37" s="77">
        <v>0.28000000000000003</v>
      </c>
      <c r="V37" s="77"/>
      <c r="W37" s="77"/>
      <c r="X37" s="77"/>
      <c r="Y37" s="378">
        <f>SUM(Y15:Y20)*$C$37</f>
        <v>0</v>
      </c>
      <c r="Z37" s="378">
        <f>SUM(Z15:Z20)*$C$37</f>
        <v>0</v>
      </c>
      <c r="AA37" s="378">
        <f>SUM(AA15:AA20)*$C$37</f>
        <v>0</v>
      </c>
      <c r="AB37" s="378">
        <f>SUM(AB15:AB20)*$C$37</f>
        <v>0</v>
      </c>
      <c r="AC37" s="378">
        <f>SUM(AC15:AC20)*$C$37</f>
        <v>0</v>
      </c>
      <c r="AD37" s="75">
        <f t="shared" ref="AD37:AD43" si="20">SUM(Y37:AC37)</f>
        <v>0</v>
      </c>
      <c r="AE37" s="128"/>
      <c r="AF37" s="163"/>
      <c r="AG37" s="163"/>
      <c r="AH37" s="163"/>
    </row>
    <row r="38" spans="1:45" outlineLevel="2" x14ac:dyDescent="0.25">
      <c r="A38" s="78" t="s">
        <v>43</v>
      </c>
      <c r="B38" s="78"/>
      <c r="C38" s="81">
        <v>0.39</v>
      </c>
      <c r="D38" s="81"/>
      <c r="E38" s="81"/>
      <c r="F38" s="81"/>
      <c r="G38" s="143">
        <v>0</v>
      </c>
      <c r="H38" s="143">
        <f>ROUND((H23+H22+H21)*$C$38,0)</f>
        <v>0</v>
      </c>
      <c r="I38" s="143">
        <f>ROUND((I23+I22+I21)*$C$38,0)</f>
        <v>0</v>
      </c>
      <c r="J38" s="143">
        <f>ROUND((J23+J22+J21)*$C$38,0)</f>
        <v>0</v>
      </c>
      <c r="K38" s="143">
        <f>ROUND((K23+K22+K21)*$C$38,0)</f>
        <v>0</v>
      </c>
      <c r="L38" s="80">
        <f t="shared" si="19"/>
        <v>0</v>
      </c>
      <c r="M38" s="163"/>
      <c r="N38" s="163"/>
      <c r="O38" s="163"/>
      <c r="P38" s="163"/>
      <c r="Q38" s="163"/>
      <c r="S38" s="78" t="s">
        <v>43</v>
      </c>
      <c r="T38" s="78"/>
      <c r="U38" s="81">
        <v>0.37</v>
      </c>
      <c r="V38" s="81"/>
      <c r="W38" s="81"/>
      <c r="X38" s="81"/>
      <c r="Y38" s="143">
        <f>(Y23)*$C$38</f>
        <v>0</v>
      </c>
      <c r="Z38" s="143">
        <f>(Z23)*$C$38</f>
        <v>0</v>
      </c>
      <c r="AA38" s="143">
        <f>(AA23)*$C$38</f>
        <v>0</v>
      </c>
      <c r="AB38" s="143">
        <f>(AB23)*$C$38</f>
        <v>0</v>
      </c>
      <c r="AC38" s="143">
        <f>(AC23)*$C$38</f>
        <v>0</v>
      </c>
      <c r="AD38" s="80">
        <f t="shared" si="20"/>
        <v>0</v>
      </c>
      <c r="AE38" s="128"/>
      <c r="AF38" s="163"/>
      <c r="AG38" s="163"/>
      <c r="AH38" s="163"/>
    </row>
    <row r="39" spans="1:45" outlineLevel="2" x14ac:dyDescent="0.25">
      <c r="A39" s="82" t="s">
        <v>35</v>
      </c>
      <c r="B39" s="82"/>
      <c r="C39" s="84">
        <v>0.52</v>
      </c>
      <c r="D39" s="84"/>
      <c r="E39" s="84"/>
      <c r="F39" s="84"/>
      <c r="G39" s="130">
        <f>ROUND((G24)*$C$39,0)</f>
        <v>0</v>
      </c>
      <c r="H39" s="130">
        <f>ROUND((H24)*$C$39,0)</f>
        <v>0</v>
      </c>
      <c r="I39" s="130">
        <f>ROUND((I24)*$C$39,0)</f>
        <v>0</v>
      </c>
      <c r="J39" s="130">
        <f>ROUND((J24)*$C$39,0)</f>
        <v>0</v>
      </c>
      <c r="K39" s="130">
        <f>ROUND((K24)*$C$39,0)</f>
        <v>0</v>
      </c>
      <c r="L39" s="140">
        <f t="shared" si="19"/>
        <v>0</v>
      </c>
      <c r="M39" s="163"/>
      <c r="N39" s="163"/>
      <c r="O39" s="163"/>
      <c r="P39" s="163"/>
      <c r="Q39" s="163"/>
      <c r="S39" s="82" t="s">
        <v>35</v>
      </c>
      <c r="T39" s="82"/>
      <c r="U39" s="84">
        <v>0.5</v>
      </c>
      <c r="V39" s="84"/>
      <c r="W39" s="84"/>
      <c r="X39" s="84"/>
      <c r="Y39" s="130">
        <f>(Y24)*$C$39</f>
        <v>0</v>
      </c>
      <c r="Z39" s="130">
        <f>(Z24)*$C$39</f>
        <v>0</v>
      </c>
      <c r="AA39" s="130">
        <f>(AA24)*$C$39</f>
        <v>0</v>
      </c>
      <c r="AB39" s="130">
        <f>(AB24)*$C$39</f>
        <v>0</v>
      </c>
      <c r="AC39" s="130">
        <f>(AC24)*$C$39</f>
        <v>0</v>
      </c>
      <c r="AD39" s="140">
        <f t="shared" si="20"/>
        <v>0</v>
      </c>
      <c r="AE39" s="128"/>
      <c r="AF39" s="163"/>
      <c r="AG39" s="163"/>
      <c r="AH39" s="163"/>
    </row>
    <row r="40" spans="1:45" outlineLevel="2" x14ac:dyDescent="0.25">
      <c r="A40" s="93" t="s">
        <v>44</v>
      </c>
      <c r="B40" s="93"/>
      <c r="C40" s="96">
        <v>0.23</v>
      </c>
      <c r="D40" s="96"/>
      <c r="E40" s="96"/>
      <c r="F40" s="96"/>
      <c r="G40" s="132">
        <f>+ROUND(G25*$C$40,0)</f>
        <v>0</v>
      </c>
      <c r="H40" s="132">
        <f>+ROUND(H25*$C$40,0)</f>
        <v>0</v>
      </c>
      <c r="I40" s="132">
        <f>+ROUND(I25*$C$40,0)</f>
        <v>0</v>
      </c>
      <c r="J40" s="132">
        <f>+ROUND(J25*$C$40,0)</f>
        <v>0</v>
      </c>
      <c r="K40" s="132">
        <f>+ROUND(K25*$C$40,0)</f>
        <v>0</v>
      </c>
      <c r="L40" s="95">
        <f t="shared" si="19"/>
        <v>0</v>
      </c>
      <c r="M40" s="163"/>
      <c r="N40" s="163"/>
      <c r="O40" s="163"/>
      <c r="P40" s="163"/>
      <c r="Q40" s="163"/>
      <c r="S40" s="93" t="s">
        <v>44</v>
      </c>
      <c r="T40" s="93"/>
      <c r="U40" s="96">
        <v>0.22</v>
      </c>
      <c r="V40" s="96"/>
      <c r="W40" s="96"/>
      <c r="X40" s="96"/>
      <c r="Y40" s="132">
        <f>+Y25*$C$40</f>
        <v>0</v>
      </c>
      <c r="Z40" s="132">
        <f>+Z25*$C$40</f>
        <v>0</v>
      </c>
      <c r="AA40" s="132">
        <f>+AA25*$C$40</f>
        <v>0</v>
      </c>
      <c r="AB40" s="132">
        <f>+AB25*$C$40</f>
        <v>0</v>
      </c>
      <c r="AC40" s="132">
        <f>+AC25*$C$40</f>
        <v>0</v>
      </c>
      <c r="AD40" s="95">
        <f t="shared" si="20"/>
        <v>0</v>
      </c>
      <c r="AE40" s="128"/>
      <c r="AF40" s="163"/>
      <c r="AG40" s="163"/>
      <c r="AH40" s="163"/>
    </row>
    <row r="41" spans="1:45" outlineLevel="2" x14ac:dyDescent="0.25">
      <c r="A41" s="85" t="s">
        <v>37</v>
      </c>
      <c r="B41" s="85"/>
      <c r="C41" s="88">
        <v>0.14000000000000001</v>
      </c>
      <c r="D41" s="88"/>
      <c r="E41" s="88"/>
      <c r="F41" s="88"/>
      <c r="G41" s="138">
        <f>+ROUND(SUM(G26:G31)*$C$41,0)</f>
        <v>0</v>
      </c>
      <c r="H41" s="138">
        <f>+ROUND(SUM(H26:H31)*$C$41,0)</f>
        <v>0</v>
      </c>
      <c r="I41" s="138">
        <f>+ROUND(SUM(I26:I31)*$C$41,0)</f>
        <v>0</v>
      </c>
      <c r="J41" s="138">
        <f>+ROUND(SUM(J26:J31)*$C$41,0)</f>
        <v>0</v>
      </c>
      <c r="K41" s="138">
        <f>+ROUND(SUM(K26:K31)*$C$41,0)</f>
        <v>0</v>
      </c>
      <c r="L41" s="87">
        <f t="shared" si="19"/>
        <v>0</v>
      </c>
      <c r="M41" s="163"/>
      <c r="N41" s="163"/>
      <c r="O41" s="163"/>
      <c r="P41" s="163"/>
      <c r="Q41" s="163"/>
      <c r="S41" s="85" t="s">
        <v>37</v>
      </c>
      <c r="T41" s="85"/>
      <c r="U41" s="88">
        <v>0.12</v>
      </c>
      <c r="V41" s="88"/>
      <c r="W41" s="88"/>
      <c r="X41" s="88"/>
      <c r="Y41" s="138">
        <f>+Y31*$C$41</f>
        <v>0</v>
      </c>
      <c r="Z41" s="138">
        <f>+Z31*$C$41</f>
        <v>0</v>
      </c>
      <c r="AA41" s="138">
        <f>+AA31*$C$41</f>
        <v>0</v>
      </c>
      <c r="AB41" s="138">
        <f>+AB31*$C$41</f>
        <v>0</v>
      </c>
      <c r="AC41" s="138">
        <f>+AC31*$C$41</f>
        <v>0</v>
      </c>
      <c r="AD41" s="87">
        <f t="shared" si="20"/>
        <v>0</v>
      </c>
      <c r="AE41" s="128"/>
      <c r="AF41" s="163"/>
      <c r="AG41" s="163"/>
      <c r="AH41" s="163"/>
    </row>
    <row r="42" spans="1:45" x14ac:dyDescent="0.25">
      <c r="A42" s="89" t="s">
        <v>45</v>
      </c>
      <c r="B42" s="89"/>
      <c r="C42" s="92">
        <v>0.02</v>
      </c>
      <c r="D42" s="92"/>
      <c r="E42" s="92"/>
      <c r="F42" s="92"/>
      <c r="G42" s="131">
        <f>ROUND(SUM(G32:G33)*$C$42,0)</f>
        <v>0</v>
      </c>
      <c r="H42" s="131">
        <f>ROUND(SUM(H32:H33)*$C$42,0)</f>
        <v>0</v>
      </c>
      <c r="I42" s="131">
        <f>ROUND(SUM(I32:I33)*$C$42,0)</f>
        <v>0</v>
      </c>
      <c r="J42" s="131">
        <f>ROUND(SUM(J32:J33)*$C$42,0)</f>
        <v>0</v>
      </c>
      <c r="K42" s="131">
        <f>ROUND(SUM(K32:K33)*$C$42,0)</f>
        <v>0</v>
      </c>
      <c r="L42" s="91">
        <f t="shared" si="19"/>
        <v>0</v>
      </c>
      <c r="M42" s="163"/>
      <c r="N42" s="163"/>
      <c r="O42" s="163"/>
      <c r="P42" s="163"/>
      <c r="Q42" s="163"/>
      <c r="S42" s="89" t="s">
        <v>45</v>
      </c>
      <c r="T42" s="89"/>
      <c r="U42" s="92">
        <v>0.02</v>
      </c>
      <c r="V42" s="92"/>
      <c r="W42" s="92"/>
      <c r="X42" s="92"/>
      <c r="Y42" s="131">
        <f>SUM(Y32:Y33)*$C$42</f>
        <v>0</v>
      </c>
      <c r="Z42" s="131">
        <f>SUM(Z32:Z33)*$C$42</f>
        <v>0</v>
      </c>
      <c r="AA42" s="131">
        <f>SUM(AA32:AA33)*$C$42</f>
        <v>0</v>
      </c>
      <c r="AB42" s="131">
        <f>SUM(AB32:AB33)*$C$42</f>
        <v>0</v>
      </c>
      <c r="AC42" s="131">
        <f>SUM(AC32:AC33)*$C$42</f>
        <v>0</v>
      </c>
      <c r="AD42" s="91">
        <f t="shared" si="20"/>
        <v>0</v>
      </c>
      <c r="AE42" s="128"/>
      <c r="AF42" s="163"/>
      <c r="AG42" s="163"/>
      <c r="AH42" s="163"/>
      <c r="AK42" s="313"/>
      <c r="AL42" s="313"/>
      <c r="AM42" s="313"/>
      <c r="AN42" s="313"/>
      <c r="AO42" s="313"/>
      <c r="AP42" s="313"/>
      <c r="AQ42" s="313"/>
      <c r="AR42" s="313"/>
      <c r="AS42" s="313"/>
    </row>
    <row r="43" spans="1:45" s="3" customFormat="1" ht="13.8" x14ac:dyDescent="0.25">
      <c r="A43" s="13" t="s">
        <v>46</v>
      </c>
      <c r="B43" s="13"/>
      <c r="C43" s="26"/>
      <c r="D43" s="26"/>
      <c r="E43" s="26"/>
      <c r="F43" s="26"/>
      <c r="G43" s="135">
        <f>SUM(G37:G42)</f>
        <v>0</v>
      </c>
      <c r="H43" s="135">
        <f>SUM(H37:H42)</f>
        <v>0</v>
      </c>
      <c r="I43" s="135">
        <f>SUM(I37:I42)</f>
        <v>0</v>
      </c>
      <c r="J43" s="135">
        <f>SUM(J37:J42)</f>
        <v>0</v>
      </c>
      <c r="K43" s="135">
        <f>SUM(K37:K42)</f>
        <v>0</v>
      </c>
      <c r="L43" s="14">
        <f>SUM(G43:K43)</f>
        <v>0</v>
      </c>
      <c r="M43" s="163"/>
      <c r="N43" s="163"/>
      <c r="O43" s="163"/>
      <c r="P43" s="163"/>
      <c r="Q43" s="163"/>
      <c r="R43" s="106"/>
      <c r="S43" s="13" t="s">
        <v>46</v>
      </c>
      <c r="T43" s="13"/>
      <c r="U43" s="26"/>
      <c r="V43" s="26"/>
      <c r="W43" s="26"/>
      <c r="X43" s="26"/>
      <c r="Y43" s="135">
        <f>SUM(Y37:Y42)</f>
        <v>0</v>
      </c>
      <c r="Z43" s="135">
        <f>SUM(Z37:Z42)</f>
        <v>0</v>
      </c>
      <c r="AA43" s="135">
        <f>SUM(AA37:AA42)</f>
        <v>0</v>
      </c>
      <c r="AB43" s="135">
        <f>SUM(AB37:AB42)</f>
        <v>0</v>
      </c>
      <c r="AC43" s="135">
        <f>SUM(AC37:AC42)</f>
        <v>0</v>
      </c>
      <c r="AD43" s="14">
        <f t="shared" si="20"/>
        <v>0</v>
      </c>
      <c r="AE43" s="128"/>
      <c r="AF43" s="163"/>
      <c r="AG43" s="163"/>
      <c r="AH43" s="163"/>
      <c r="AK43" s="625" t="s">
        <v>162</v>
      </c>
      <c r="AL43" s="625"/>
      <c r="AM43" s="625"/>
      <c r="AN43" s="625"/>
      <c r="AO43" s="625"/>
      <c r="AP43" s="625"/>
      <c r="AQ43" s="625"/>
      <c r="AR43" s="625"/>
      <c r="AS43" s="625"/>
    </row>
    <row r="44" spans="1:45" s="3" customFormat="1" ht="6" customHeight="1" x14ac:dyDescent="0.25">
      <c r="A44" s="11"/>
      <c r="B44" s="11"/>
      <c r="C44" s="15"/>
      <c r="D44" s="15"/>
      <c r="E44" s="15"/>
      <c r="F44" s="15"/>
      <c r="G44" s="15"/>
      <c r="H44" s="15"/>
      <c r="I44" s="15"/>
      <c r="J44" s="15"/>
      <c r="K44" s="12"/>
      <c r="L44" s="12"/>
      <c r="M44" s="163"/>
      <c r="N44" s="163"/>
      <c r="O44" s="146"/>
      <c r="P44" s="12"/>
      <c r="Q44" s="12"/>
      <c r="R44" s="106"/>
      <c r="S44" s="11"/>
      <c r="T44" s="11"/>
      <c r="U44" s="15"/>
      <c r="V44" s="15"/>
      <c r="W44" s="15"/>
      <c r="X44" s="15"/>
      <c r="Y44" s="15"/>
      <c r="Z44" s="15"/>
      <c r="AA44" s="15"/>
      <c r="AB44" s="15"/>
      <c r="AC44" s="12"/>
      <c r="AD44" s="12"/>
      <c r="AE44" s="128"/>
      <c r="AF44" s="146"/>
      <c r="AG44" s="12"/>
      <c r="AH44" s="12"/>
      <c r="AK44" s="9"/>
      <c r="AL44" s="9"/>
      <c r="AM44" s="9"/>
      <c r="AN44" s="9"/>
      <c r="AO44" s="9"/>
      <c r="AP44" s="9"/>
      <c r="AQ44" s="9"/>
      <c r="AR44" s="9"/>
      <c r="AS44" s="9"/>
    </row>
    <row r="45" spans="1:45" s="4" customFormat="1" ht="13.8" x14ac:dyDescent="0.25">
      <c r="A45" s="16" t="s">
        <v>47</v>
      </c>
      <c r="B45" s="16"/>
      <c r="C45" s="20"/>
      <c r="D45" s="20"/>
      <c r="E45" s="20"/>
      <c r="F45" s="20"/>
      <c r="G45" s="20"/>
      <c r="H45" s="20"/>
      <c r="I45" s="20"/>
      <c r="J45" s="20"/>
      <c r="K45" s="21"/>
      <c r="L45" s="19"/>
      <c r="M45" s="163"/>
      <c r="N45" s="301"/>
      <c r="O45" s="184" t="s">
        <v>48</v>
      </c>
      <c r="P45" s="185" t="s">
        <v>49</v>
      </c>
      <c r="Q45" s="185" t="s">
        <v>50</v>
      </c>
      <c r="R45" s="107"/>
      <c r="S45" s="16" t="s">
        <v>47</v>
      </c>
      <c r="T45" s="16"/>
      <c r="U45" s="20"/>
      <c r="V45" s="20"/>
      <c r="W45" s="20"/>
      <c r="X45" s="20"/>
      <c r="Y45" s="20"/>
      <c r="Z45" s="20"/>
      <c r="AA45" s="20"/>
      <c r="AB45" s="20"/>
      <c r="AC45" s="21"/>
      <c r="AD45" s="19"/>
      <c r="AE45" s="128"/>
      <c r="AF45" s="184" t="s">
        <v>48</v>
      </c>
      <c r="AG45" s="185" t="s">
        <v>49</v>
      </c>
      <c r="AH45" s="185" t="s">
        <v>50</v>
      </c>
      <c r="AK45" s="312" t="s">
        <v>164</v>
      </c>
      <c r="AL45" s="306"/>
      <c r="AM45" s="306"/>
      <c r="AN45" s="306"/>
      <c r="AO45" s="306"/>
      <c r="AP45" s="306"/>
      <c r="AQ45" s="306"/>
      <c r="AR45" s="307"/>
      <c r="AS45" s="307"/>
    </row>
    <row r="46" spans="1:45" s="4" customFormat="1" ht="13.8" x14ac:dyDescent="0.25">
      <c r="A46" s="9" t="str">
        <f>+'PI Budget'!A51</f>
        <v>Conference Travel</v>
      </c>
      <c r="B46" s="11"/>
      <c r="C46" s="25"/>
      <c r="D46" s="25"/>
      <c r="E46" s="25"/>
      <c r="F46" s="25"/>
      <c r="G46" s="133">
        <f>+AS60+AS78</f>
        <v>0</v>
      </c>
      <c r="H46" s="133">
        <f t="shared" ref="H46:K47" si="21">+ROUND(G46*1.05,0)</f>
        <v>0</v>
      </c>
      <c r="I46" s="133">
        <f t="shared" si="21"/>
        <v>0</v>
      </c>
      <c r="J46" s="133">
        <f t="shared" si="21"/>
        <v>0</v>
      </c>
      <c r="K46" s="133">
        <f t="shared" si="21"/>
        <v>0</v>
      </c>
      <c r="L46" s="12">
        <f>SUM(G46:K46)</f>
        <v>0</v>
      </c>
      <c r="M46" s="163"/>
      <c r="N46" s="300" t="s">
        <v>165</v>
      </c>
      <c r="O46" s="213"/>
      <c r="P46" s="213"/>
      <c r="Q46" s="213"/>
      <c r="R46" s="107"/>
      <c r="S46" s="9" t="s">
        <v>51</v>
      </c>
      <c r="T46" s="11"/>
      <c r="U46" s="25"/>
      <c r="V46" s="25"/>
      <c r="W46" s="25"/>
      <c r="X46" s="25"/>
      <c r="Y46" s="133">
        <f>+PersonnelTravelTuitionWorksheet!Z73+PersonnelTravelTuitionWorksheet!Z60+PersonnelTravelTuitionWorksheet!Z47</f>
        <v>0</v>
      </c>
      <c r="Z46" s="133">
        <f t="shared" ref="Z46:AC47" si="22">+Y46*1.05</f>
        <v>0</v>
      </c>
      <c r="AA46" s="133">
        <f t="shared" si="22"/>
        <v>0</v>
      </c>
      <c r="AB46" s="133">
        <f t="shared" si="22"/>
        <v>0</v>
      </c>
      <c r="AC46" s="133">
        <f t="shared" si="22"/>
        <v>0</v>
      </c>
      <c r="AD46" s="12">
        <f>SUM(Y46:AC46)</f>
        <v>0</v>
      </c>
      <c r="AE46" s="128"/>
      <c r="AF46" s="213"/>
      <c r="AG46" s="213"/>
      <c r="AH46" s="213"/>
      <c r="AK46" s="626" t="s">
        <v>166</v>
      </c>
      <c r="AL46" s="626"/>
      <c r="AM46" s="183"/>
      <c r="AN46" s="183"/>
      <c r="AO46" s="183"/>
      <c r="AP46" s="183"/>
      <c r="AQ46" s="183"/>
      <c r="AR46" s="183"/>
    </row>
    <row r="47" spans="1:45" s="4" customFormat="1" ht="14.25" customHeight="1" x14ac:dyDescent="0.25">
      <c r="A47" s="9" t="str">
        <f>+'PI Budget'!A52</f>
        <v>Project Travel</v>
      </c>
      <c r="B47" s="9"/>
      <c r="C47" s="9"/>
      <c r="D47" s="9"/>
      <c r="E47" s="9"/>
      <c r="F47" s="9"/>
      <c r="G47" s="133">
        <f>+AS96</f>
        <v>0</v>
      </c>
      <c r="H47" s="133">
        <f t="shared" si="21"/>
        <v>0</v>
      </c>
      <c r="I47" s="133">
        <f t="shared" si="21"/>
        <v>0</v>
      </c>
      <c r="J47" s="133">
        <f t="shared" si="21"/>
        <v>0</v>
      </c>
      <c r="K47" s="133">
        <f t="shared" si="21"/>
        <v>0</v>
      </c>
      <c r="L47" s="12">
        <f>SUM(G47:K47)</f>
        <v>0</v>
      </c>
      <c r="M47" s="163"/>
      <c r="N47" s="300" t="s">
        <v>165</v>
      </c>
      <c r="O47" s="213"/>
      <c r="P47" s="213"/>
      <c r="Q47" s="213"/>
      <c r="R47" s="107"/>
      <c r="S47" s="9" t="s">
        <v>52</v>
      </c>
      <c r="T47" s="9"/>
      <c r="U47" s="9"/>
      <c r="V47" s="9"/>
      <c r="W47" s="9"/>
      <c r="X47" s="9"/>
      <c r="Y47" s="133">
        <v>0</v>
      </c>
      <c r="Z47" s="133">
        <f t="shared" si="22"/>
        <v>0</v>
      </c>
      <c r="AA47" s="133">
        <f t="shared" si="22"/>
        <v>0</v>
      </c>
      <c r="AB47" s="133">
        <f t="shared" si="22"/>
        <v>0</v>
      </c>
      <c r="AC47" s="133">
        <f t="shared" si="22"/>
        <v>0</v>
      </c>
      <c r="AD47" s="12">
        <f>SUM(Y47:AC47)</f>
        <v>0</v>
      </c>
      <c r="AE47" s="128"/>
      <c r="AF47" s="213"/>
      <c r="AG47" s="213"/>
      <c r="AH47" s="213"/>
      <c r="AK47" s="50"/>
      <c r="AL47" s="50"/>
      <c r="AM47" s="50"/>
      <c r="AN47" s="50"/>
      <c r="AO47" s="50"/>
      <c r="AP47" s="50"/>
      <c r="AQ47" s="50"/>
      <c r="AR47" s="50"/>
      <c r="AS47" s="53"/>
    </row>
    <row r="48" spans="1:45" s="4" customFormat="1" ht="14.25" customHeight="1" x14ac:dyDescent="0.25">
      <c r="A48" s="13" t="s">
        <v>53</v>
      </c>
      <c r="B48" s="13"/>
      <c r="C48" s="8"/>
      <c r="D48" s="8"/>
      <c r="E48" s="8"/>
      <c r="F48" s="8"/>
      <c r="G48" s="135">
        <f>SUM(G46:G47)</f>
        <v>0</v>
      </c>
      <c r="H48" s="135">
        <f>SUM(H46:H47)</f>
        <v>0</v>
      </c>
      <c r="I48" s="135">
        <f>SUM(I46:I47)</f>
        <v>0</v>
      </c>
      <c r="J48" s="135">
        <f>SUM(J46:J47)</f>
        <v>0</v>
      </c>
      <c r="K48" s="135">
        <f>SUM(K46:K47)</f>
        <v>0</v>
      </c>
      <c r="L48" s="14">
        <f>SUM(G48:K48)</f>
        <v>0</v>
      </c>
      <c r="M48" s="163"/>
      <c r="N48" s="300" t="s">
        <v>168</v>
      </c>
      <c r="O48" s="213"/>
      <c r="P48" s="213"/>
      <c r="Q48" s="213"/>
      <c r="R48" s="107"/>
      <c r="S48" s="13" t="s">
        <v>53</v>
      </c>
      <c r="T48" s="13"/>
      <c r="U48" s="8"/>
      <c r="V48" s="8"/>
      <c r="W48" s="8"/>
      <c r="X48" s="8"/>
      <c r="Y48" s="135">
        <f>SUM(Y46:Y47)</f>
        <v>0</v>
      </c>
      <c r="Z48" s="135">
        <f>SUM(Z46:Z47)</f>
        <v>0</v>
      </c>
      <c r="AA48" s="135">
        <f>SUM(AA46:AA47)</f>
        <v>0</v>
      </c>
      <c r="AB48" s="135">
        <f>SUM(AB46:AB47)</f>
        <v>0</v>
      </c>
      <c r="AC48" s="135">
        <f>SUM(AC46:AC47)</f>
        <v>0</v>
      </c>
      <c r="AD48" s="14">
        <f>SUM(Y48:AC48)</f>
        <v>0</v>
      </c>
      <c r="AE48" s="128"/>
      <c r="AF48" s="213"/>
      <c r="AG48" s="213"/>
      <c r="AH48" s="213"/>
      <c r="AK48" s="214">
        <f>+O46</f>
        <v>0</v>
      </c>
      <c r="AL48" s="53" t="s">
        <v>169</v>
      </c>
      <c r="AM48" s="214">
        <f>+P46</f>
        <v>0</v>
      </c>
      <c r="AN48" s="53" t="s">
        <v>49</v>
      </c>
      <c r="AO48" s="58">
        <f>+AM48-1</f>
        <v>-1</v>
      </c>
      <c r="AP48" s="53" t="s">
        <v>170</v>
      </c>
      <c r="AQ48" s="214">
        <f>+Q46</f>
        <v>0</v>
      </c>
      <c r="AR48" s="59" t="s">
        <v>171</v>
      </c>
      <c r="AS48" s="297"/>
    </row>
    <row r="49" spans="1:45" s="4" customFormat="1" ht="6" customHeight="1" x14ac:dyDescent="0.25">
      <c r="A49" s="9"/>
      <c r="B49" s="9"/>
      <c r="C49" s="9"/>
      <c r="D49" s="9"/>
      <c r="E49" s="9"/>
      <c r="F49" s="9"/>
      <c r="G49" s="52"/>
      <c r="H49" s="9"/>
      <c r="I49" s="9"/>
      <c r="J49" s="9"/>
      <c r="K49" s="12"/>
      <c r="L49" s="12"/>
      <c r="M49" s="163"/>
      <c r="N49" s="163"/>
      <c r="O49" s="12"/>
      <c r="P49" s="12"/>
      <c r="Q49" s="12"/>
      <c r="R49" s="107"/>
      <c r="S49" s="9"/>
      <c r="T49" s="9"/>
      <c r="U49" s="9"/>
      <c r="V49" s="9"/>
      <c r="W49" s="9"/>
      <c r="X49" s="9"/>
      <c r="Y49" s="52"/>
      <c r="Z49" s="9"/>
      <c r="AA49" s="9"/>
      <c r="AB49" s="9"/>
      <c r="AC49" s="12"/>
      <c r="AD49" s="12"/>
      <c r="AE49" s="128"/>
      <c r="AF49" s="12"/>
      <c r="AG49" s="12"/>
      <c r="AH49" s="12"/>
    </row>
    <row r="50" spans="1:45" s="4" customFormat="1" ht="13.8" x14ac:dyDescent="0.25">
      <c r="A50" s="16" t="s">
        <v>54</v>
      </c>
      <c r="B50" s="16"/>
      <c r="C50" s="17"/>
      <c r="D50" s="17"/>
      <c r="E50" s="17"/>
      <c r="F50" s="17"/>
      <c r="G50" s="17"/>
      <c r="H50" s="17"/>
      <c r="I50" s="17"/>
      <c r="J50" s="17"/>
      <c r="K50" s="17"/>
      <c r="L50" s="19"/>
      <c r="M50" s="163"/>
      <c r="N50" s="163"/>
      <c r="O50" s="58"/>
      <c r="P50" s="53"/>
      <c r="Q50" s="53"/>
      <c r="R50" s="107"/>
      <c r="S50" s="16" t="s">
        <v>54</v>
      </c>
      <c r="T50" s="16"/>
      <c r="U50" s="17"/>
      <c r="V50" s="17"/>
      <c r="W50" s="17"/>
      <c r="X50" s="17"/>
      <c r="Y50" s="17"/>
      <c r="Z50" s="17"/>
      <c r="AA50" s="17"/>
      <c r="AB50" s="17"/>
      <c r="AC50" s="17"/>
      <c r="AD50" s="19"/>
      <c r="AE50" s="128"/>
      <c r="AF50" s="58"/>
      <c r="AG50" s="53"/>
      <c r="AH50" s="53"/>
      <c r="AK50" s="58">
        <f>AK48</f>
        <v>0</v>
      </c>
      <c r="AL50" s="59" t="s">
        <v>172</v>
      </c>
      <c r="AM50" s="53"/>
      <c r="AN50" s="58" t="s">
        <v>173</v>
      </c>
      <c r="AO50" s="58"/>
      <c r="AP50" s="53"/>
      <c r="AQ50" s="67">
        <v>400</v>
      </c>
      <c r="AR50" s="59" t="s">
        <v>174</v>
      </c>
      <c r="AS50" s="297">
        <f>ROUND(AK50*AQ50*AQ48,0)</f>
        <v>0</v>
      </c>
    </row>
    <row r="51" spans="1:45" s="4" customFormat="1" ht="14.25" customHeight="1" x14ac:dyDescent="0.25">
      <c r="A51" s="9" t="str">
        <f>+'PI Budget'!A56</f>
        <v>Supplies</v>
      </c>
      <c r="B51" s="9"/>
      <c r="C51" s="9"/>
      <c r="D51" s="9"/>
      <c r="E51" s="9"/>
      <c r="F51" s="9"/>
      <c r="G51" s="133">
        <v>0</v>
      </c>
      <c r="H51" s="133">
        <v>0</v>
      </c>
      <c r="I51" s="133">
        <v>0</v>
      </c>
      <c r="J51" s="133">
        <v>0</v>
      </c>
      <c r="K51" s="133">
        <v>0</v>
      </c>
      <c r="L51" s="12">
        <f>SUM(G51:K51)</f>
        <v>0</v>
      </c>
      <c r="M51" s="163"/>
      <c r="N51" s="163"/>
      <c r="O51" s="133"/>
      <c r="P51" s="133"/>
      <c r="Q51" s="133"/>
      <c r="R51" s="107"/>
      <c r="S51" s="9" t="s">
        <v>55</v>
      </c>
      <c r="T51" s="9"/>
      <c r="U51" s="9"/>
      <c r="V51" s="9"/>
      <c r="W51" s="9"/>
      <c r="X51" s="9"/>
      <c r="Y51" s="133">
        <v>0</v>
      </c>
      <c r="Z51" s="133">
        <v>0</v>
      </c>
      <c r="AA51" s="133">
        <v>0</v>
      </c>
      <c r="AB51" s="133">
        <v>0</v>
      </c>
      <c r="AC51" s="133">
        <v>0</v>
      </c>
      <c r="AD51" s="12">
        <f>SUM(Y51:AC51)</f>
        <v>0</v>
      </c>
      <c r="AE51" s="128"/>
      <c r="AF51" s="133"/>
      <c r="AG51" s="133"/>
      <c r="AH51" s="133"/>
      <c r="AK51" s="58">
        <f>AM48</f>
        <v>0</v>
      </c>
      <c r="AL51" s="53" t="s">
        <v>175</v>
      </c>
      <c r="AM51" s="53"/>
      <c r="AN51" s="53"/>
      <c r="AO51" s="58">
        <f>AK48</f>
        <v>0</v>
      </c>
      <c r="AP51" s="53" t="s">
        <v>176</v>
      </c>
      <c r="AQ51" s="63">
        <v>36</v>
      </c>
      <c r="AR51" s="59" t="s">
        <v>177</v>
      </c>
      <c r="AS51" s="297">
        <f>ROUND(AK51*AO51*AQ51*AQ48,0)</f>
        <v>0</v>
      </c>
    </row>
    <row r="52" spans="1:45" s="4" customFormat="1" ht="14.25" customHeight="1" x14ac:dyDescent="0.25">
      <c r="A52" s="9" t="str">
        <f>+'PI Budget'!A57</f>
        <v>TBD</v>
      </c>
      <c r="B52" s="9"/>
      <c r="C52" s="9"/>
      <c r="D52" s="9"/>
      <c r="E52" s="9"/>
      <c r="F52" s="9"/>
      <c r="G52" s="133">
        <v>0</v>
      </c>
      <c r="H52" s="133">
        <v>0</v>
      </c>
      <c r="I52" s="133">
        <v>0</v>
      </c>
      <c r="J52" s="133">
        <v>0</v>
      </c>
      <c r="K52" s="133">
        <v>0</v>
      </c>
      <c r="L52" s="12">
        <f>SUM(G52:K52)</f>
        <v>0</v>
      </c>
      <c r="M52" s="163"/>
      <c r="N52" s="163"/>
      <c r="O52" s="133"/>
      <c r="P52" s="133"/>
      <c r="Q52" s="133"/>
      <c r="R52" s="107"/>
      <c r="S52" s="9" t="s">
        <v>55</v>
      </c>
      <c r="T52" s="9"/>
      <c r="U52" s="9"/>
      <c r="V52" s="9"/>
      <c r="W52" s="9"/>
      <c r="X52" s="9"/>
      <c r="Y52" s="133">
        <v>0</v>
      </c>
      <c r="Z52" s="133">
        <v>0</v>
      </c>
      <c r="AA52" s="133">
        <v>0</v>
      </c>
      <c r="AB52" s="133">
        <v>0</v>
      </c>
      <c r="AC52" s="133">
        <v>0</v>
      </c>
      <c r="AD52" s="12">
        <f>SUM(Y52:AC52)</f>
        <v>0</v>
      </c>
      <c r="AE52" s="128"/>
      <c r="AF52" s="133"/>
      <c r="AG52" s="133"/>
      <c r="AH52" s="133"/>
      <c r="AK52" s="58">
        <f>AO48</f>
        <v>-1</v>
      </c>
      <c r="AL52" s="53" t="s">
        <v>178</v>
      </c>
      <c r="AM52" s="53"/>
      <c r="AN52" s="53"/>
      <c r="AO52" s="58">
        <f>AK48</f>
        <v>0</v>
      </c>
      <c r="AP52" s="53" t="s">
        <v>176</v>
      </c>
      <c r="AQ52" s="68">
        <v>150</v>
      </c>
      <c r="AR52" s="59" t="s">
        <v>179</v>
      </c>
      <c r="AS52" s="297">
        <f>ROUND(AK52*AO52*AQ52*AQ48,0)</f>
        <v>0</v>
      </c>
    </row>
    <row r="53" spans="1:45" s="4" customFormat="1" ht="14.25" customHeight="1" x14ac:dyDescent="0.25">
      <c r="A53" s="9" t="str">
        <f>+'PI Budget'!A58</f>
        <v>TBD</v>
      </c>
      <c r="B53" s="9"/>
      <c r="C53" s="9"/>
      <c r="D53" s="9"/>
      <c r="E53" s="9"/>
      <c r="F53" s="9"/>
      <c r="G53" s="133">
        <v>0</v>
      </c>
      <c r="H53" s="133">
        <v>0</v>
      </c>
      <c r="I53" s="133">
        <v>0</v>
      </c>
      <c r="J53" s="133">
        <v>0</v>
      </c>
      <c r="K53" s="133">
        <v>0</v>
      </c>
      <c r="L53" s="12">
        <f>SUM(G53:K53)</f>
        <v>0</v>
      </c>
      <c r="M53" s="163"/>
      <c r="N53" s="163"/>
      <c r="O53" s="133"/>
      <c r="P53" s="133"/>
      <c r="Q53" s="133"/>
      <c r="R53" s="107"/>
      <c r="S53" s="9"/>
      <c r="T53" s="9"/>
      <c r="U53" s="9"/>
      <c r="V53" s="9"/>
      <c r="W53" s="9"/>
      <c r="X53" s="9"/>
      <c r="Y53" s="133"/>
      <c r="Z53" s="133"/>
      <c r="AA53" s="133"/>
      <c r="AB53" s="133"/>
      <c r="AC53" s="133"/>
      <c r="AD53" s="12"/>
      <c r="AE53" s="128"/>
      <c r="AF53" s="133"/>
      <c r="AG53" s="133"/>
      <c r="AH53" s="133"/>
      <c r="AK53" s="58"/>
      <c r="AL53" s="53"/>
      <c r="AM53" s="53"/>
      <c r="AN53" s="53"/>
      <c r="AO53" s="58"/>
      <c r="AP53" s="53"/>
      <c r="AQ53" s="332"/>
      <c r="AR53" s="59"/>
      <c r="AS53" s="297"/>
    </row>
    <row r="54" spans="1:45" s="4" customFormat="1" ht="13.8" x14ac:dyDescent="0.25">
      <c r="A54" s="9" t="e">
        <f>+'PI Budget'!#REF!</f>
        <v>#REF!</v>
      </c>
      <c r="B54" s="9"/>
      <c r="C54" s="9"/>
      <c r="D54" s="9"/>
      <c r="E54" s="9"/>
      <c r="F54" s="9"/>
      <c r="G54" s="133">
        <v>0</v>
      </c>
      <c r="H54" s="133">
        <v>0</v>
      </c>
      <c r="I54" s="133">
        <v>0</v>
      </c>
      <c r="J54" s="133">
        <v>0</v>
      </c>
      <c r="K54" s="133">
        <v>0</v>
      </c>
      <c r="L54" s="12">
        <f>SUM(G54:K54)</f>
        <v>0</v>
      </c>
      <c r="M54" s="163"/>
      <c r="N54" s="163"/>
      <c r="O54" s="133"/>
      <c r="P54" s="133"/>
      <c r="Q54" s="133"/>
      <c r="R54" s="107"/>
      <c r="S54" s="9" t="s">
        <v>55</v>
      </c>
      <c r="T54" s="9"/>
      <c r="U54" s="9"/>
      <c r="V54" s="9"/>
      <c r="W54" s="9"/>
      <c r="X54" s="9"/>
      <c r="Y54" s="133">
        <v>0</v>
      </c>
      <c r="Z54" s="133">
        <v>0</v>
      </c>
      <c r="AA54" s="133">
        <v>0</v>
      </c>
      <c r="AB54" s="133">
        <v>0</v>
      </c>
      <c r="AC54" s="133">
        <v>0</v>
      </c>
      <c r="AD54" s="12">
        <f>SUM(Y54:AC54)</f>
        <v>0</v>
      </c>
      <c r="AE54" s="128"/>
      <c r="AF54" s="133"/>
      <c r="AG54" s="133"/>
      <c r="AH54" s="133"/>
      <c r="AK54" s="58">
        <f>+AO48</f>
        <v>-1</v>
      </c>
      <c r="AL54" s="53" t="s">
        <v>184</v>
      </c>
      <c r="AM54" s="53"/>
      <c r="AN54" s="58" t="s">
        <v>173</v>
      </c>
      <c r="AO54" s="71">
        <f>+AK48</f>
        <v>0</v>
      </c>
      <c r="AP54" s="53" t="s">
        <v>176</v>
      </c>
      <c r="AQ54" s="62">
        <v>39</v>
      </c>
      <c r="AR54" s="59" t="s">
        <v>177</v>
      </c>
      <c r="AS54" s="297">
        <f>ROUND(AK54*AO54*AQ54*AQ48,0)</f>
        <v>0</v>
      </c>
    </row>
    <row r="55" spans="1:45" s="4" customFormat="1" ht="13.8" x14ac:dyDescent="0.25">
      <c r="A55" s="13" t="s">
        <v>56</v>
      </c>
      <c r="B55" s="13"/>
      <c r="C55" s="8"/>
      <c r="D55" s="8"/>
      <c r="E55" s="8"/>
      <c r="F55" s="8"/>
      <c r="G55" s="135">
        <f>SUM(G51:G54)</f>
        <v>0</v>
      </c>
      <c r="H55" s="135">
        <f>SUM(H51:H54)</f>
        <v>0</v>
      </c>
      <c r="I55" s="135">
        <f>SUM(I51:I54)</f>
        <v>0</v>
      </c>
      <c r="J55" s="135">
        <f>SUM(J51:J54)</f>
        <v>0</v>
      </c>
      <c r="K55" s="135">
        <f>SUM(K51:K54)</f>
        <v>0</v>
      </c>
      <c r="L55" s="14">
        <f>SUM(G55:K55)</f>
        <v>0</v>
      </c>
      <c r="M55" s="163"/>
      <c r="N55" s="163"/>
      <c r="O55" s="163"/>
      <c r="P55" s="163"/>
      <c r="Q55" s="163"/>
      <c r="R55" s="107"/>
      <c r="S55" s="13" t="s">
        <v>56</v>
      </c>
      <c r="T55" s="13"/>
      <c r="U55" s="8"/>
      <c r="V55" s="8"/>
      <c r="W55" s="8"/>
      <c r="X55" s="8"/>
      <c r="Y55" s="135">
        <f>SUM(Y51:Y54)</f>
        <v>0</v>
      </c>
      <c r="Z55" s="135">
        <f>SUM(Z51:Z54)</f>
        <v>0</v>
      </c>
      <c r="AA55" s="135">
        <f>SUM(AA51:AA54)</f>
        <v>0</v>
      </c>
      <c r="AB55" s="135">
        <f>SUM(AB51:AB54)</f>
        <v>0</v>
      </c>
      <c r="AC55" s="135">
        <f>SUM(AC51:AC54)</f>
        <v>0</v>
      </c>
      <c r="AD55" s="14">
        <f>SUM(Y55:AC55)</f>
        <v>0</v>
      </c>
      <c r="AE55" s="128"/>
      <c r="AF55" s="163"/>
      <c r="AG55" s="163"/>
      <c r="AH55" s="163"/>
      <c r="AK55" s="58"/>
      <c r="AL55" s="53" t="s">
        <v>180</v>
      </c>
      <c r="AM55" s="53"/>
      <c r="AN55" s="58"/>
      <c r="AO55" s="58"/>
      <c r="AP55" s="53"/>
      <c r="AQ55" s="58"/>
      <c r="AR55" s="59"/>
      <c r="AS55" s="70">
        <v>0</v>
      </c>
    </row>
    <row r="56" spans="1:45" s="4" customFormat="1" ht="6" customHeight="1" x14ac:dyDescent="0.25">
      <c r="A56" s="9"/>
      <c r="B56" s="9"/>
      <c r="C56" s="9"/>
      <c r="D56" s="9"/>
      <c r="E56" s="9"/>
      <c r="F56" s="9"/>
      <c r="G56" s="9"/>
      <c r="H56" s="9"/>
      <c r="I56" s="9"/>
      <c r="J56" s="9"/>
      <c r="K56" s="12"/>
      <c r="L56" s="12"/>
      <c r="M56" s="163"/>
      <c r="N56" s="163"/>
      <c r="O56" s="12"/>
      <c r="P56" s="12"/>
      <c r="Q56" s="12"/>
      <c r="R56" s="107"/>
      <c r="S56" s="9"/>
      <c r="T56" s="9"/>
      <c r="U56" s="9"/>
      <c r="V56" s="9"/>
      <c r="W56" s="9"/>
      <c r="X56" s="9"/>
      <c r="Y56" s="9"/>
      <c r="Z56" s="9"/>
      <c r="AA56" s="9"/>
      <c r="AB56" s="9"/>
      <c r="AC56" s="12"/>
      <c r="AD56" s="12"/>
      <c r="AE56" s="128"/>
      <c r="AF56" s="12"/>
      <c r="AG56" s="12"/>
      <c r="AH56" s="12"/>
      <c r="AK56" s="50"/>
      <c r="AL56" s="50"/>
      <c r="AM56" s="50"/>
      <c r="AN56" s="50"/>
      <c r="AO56" s="50"/>
      <c r="AP56" s="50"/>
      <c r="AQ56" s="50"/>
      <c r="AR56" s="50"/>
      <c r="AS56" s="50"/>
    </row>
    <row r="57" spans="1:45" s="4" customFormat="1" ht="13.8" x14ac:dyDescent="0.25">
      <c r="A57" s="16" t="s">
        <v>57</v>
      </c>
      <c r="B57" s="16"/>
      <c r="C57" s="17"/>
      <c r="D57" s="17"/>
      <c r="E57" s="17"/>
      <c r="F57" s="17"/>
      <c r="G57" s="17"/>
      <c r="H57" s="17"/>
      <c r="I57" s="17"/>
      <c r="J57" s="17"/>
      <c r="K57" s="18"/>
      <c r="L57" s="18"/>
      <c r="M57" s="163"/>
      <c r="N57" s="163"/>
      <c r="O57" s="12"/>
      <c r="P57" s="12"/>
      <c r="Q57" s="12"/>
      <c r="R57" s="107"/>
      <c r="S57" s="16" t="s">
        <v>57</v>
      </c>
      <c r="T57" s="16"/>
      <c r="U57" s="17"/>
      <c r="V57" s="17"/>
      <c r="W57" s="17"/>
      <c r="X57" s="17"/>
      <c r="Y57" s="17"/>
      <c r="Z57" s="17"/>
      <c r="AA57" s="17"/>
      <c r="AB57" s="17"/>
      <c r="AC57" s="18"/>
      <c r="AD57" s="18"/>
      <c r="AE57" s="128"/>
      <c r="AF57" s="12"/>
      <c r="AG57" s="12"/>
      <c r="AH57" s="12"/>
      <c r="AK57" s="58"/>
      <c r="AL57" s="53" t="s">
        <v>181</v>
      </c>
      <c r="AM57" s="53"/>
      <c r="AN57" s="58"/>
      <c r="AO57" s="58"/>
      <c r="AP57" s="53"/>
      <c r="AQ57" s="58"/>
      <c r="AR57" s="59"/>
      <c r="AS57" s="69">
        <f>+AK48*400</f>
        <v>0</v>
      </c>
    </row>
    <row r="58" spans="1:45" s="4" customFormat="1" ht="14.25" customHeight="1" x14ac:dyDescent="0.25">
      <c r="A58" s="9" t="e">
        <f>+'PI Budget'!#REF!</f>
        <v>#REF!</v>
      </c>
      <c r="B58" s="9"/>
      <c r="C58" s="9"/>
      <c r="D58" s="9"/>
      <c r="E58" s="9"/>
      <c r="F58" s="9"/>
      <c r="G58" s="133">
        <v>0</v>
      </c>
      <c r="H58" s="133">
        <v>0</v>
      </c>
      <c r="I58" s="133">
        <v>0</v>
      </c>
      <c r="J58" s="133">
        <v>0</v>
      </c>
      <c r="K58" s="133">
        <v>0</v>
      </c>
      <c r="L58" s="12">
        <f t="shared" ref="L58:L63" si="23">SUM(G58:K58)</f>
        <v>0</v>
      </c>
      <c r="M58" s="163"/>
      <c r="N58" s="163"/>
      <c r="O58" s="133"/>
      <c r="P58" s="133"/>
      <c r="Q58" s="133"/>
      <c r="R58" s="107"/>
      <c r="S58" s="9" t="s">
        <v>58</v>
      </c>
      <c r="T58" s="9"/>
      <c r="U58" s="9"/>
      <c r="V58" s="9"/>
      <c r="W58" s="9"/>
      <c r="X58" s="9"/>
      <c r="Y58" s="133">
        <v>0</v>
      </c>
      <c r="Z58" s="133">
        <v>0</v>
      </c>
      <c r="AA58" s="133">
        <v>0</v>
      </c>
      <c r="AB58" s="133">
        <v>0</v>
      </c>
      <c r="AC58" s="133">
        <v>0</v>
      </c>
      <c r="AD58" s="12">
        <f t="shared" ref="AD58:AD63" si="24">SUM(Y58:AC58)</f>
        <v>0</v>
      </c>
      <c r="AE58" s="128"/>
      <c r="AF58" s="133"/>
      <c r="AG58" s="133"/>
      <c r="AH58" s="133"/>
      <c r="AK58" s="298">
        <f>+AK48</f>
        <v>0</v>
      </c>
      <c r="AL58" s="53" t="s">
        <v>185</v>
      </c>
      <c r="AM58" s="53"/>
      <c r="AN58" s="58"/>
      <c r="AO58" s="58"/>
      <c r="AP58" s="53"/>
      <c r="AQ58" s="58"/>
      <c r="AR58" s="59"/>
      <c r="AS58" s="69">
        <f>+AK58*100</f>
        <v>0</v>
      </c>
    </row>
    <row r="59" spans="1:45" s="4" customFormat="1" ht="14.25" customHeight="1" x14ac:dyDescent="0.25">
      <c r="A59" s="9" t="e">
        <f>+'PI Budget'!#REF!</f>
        <v>#REF!</v>
      </c>
      <c r="B59" s="9"/>
      <c r="C59" s="9"/>
      <c r="D59" s="9"/>
      <c r="E59" s="9"/>
      <c r="F59" s="9"/>
      <c r="G59" s="133">
        <v>0</v>
      </c>
      <c r="H59" s="133">
        <v>0</v>
      </c>
      <c r="I59" s="133">
        <v>0</v>
      </c>
      <c r="J59" s="133">
        <v>0</v>
      </c>
      <c r="K59" s="133">
        <v>0</v>
      </c>
      <c r="L59" s="12">
        <f t="shared" si="23"/>
        <v>0</v>
      </c>
      <c r="M59" s="163"/>
      <c r="N59" s="163"/>
      <c r="O59" s="142"/>
      <c r="P59" s="142"/>
      <c r="Q59" s="142"/>
      <c r="R59" s="107"/>
      <c r="S59" s="9" t="s">
        <v>58</v>
      </c>
      <c r="T59" s="9"/>
      <c r="U59" s="9"/>
      <c r="V59" s="9"/>
      <c r="W59" s="9"/>
      <c r="X59" s="9"/>
      <c r="Y59" s="133">
        <v>0</v>
      </c>
      <c r="Z59" s="133">
        <v>0</v>
      </c>
      <c r="AA59" s="133">
        <v>0</v>
      </c>
      <c r="AB59" s="133">
        <v>0</v>
      </c>
      <c r="AC59" s="133">
        <v>0</v>
      </c>
      <c r="AD59" s="12">
        <f t="shared" si="24"/>
        <v>0</v>
      </c>
      <c r="AE59" s="128"/>
      <c r="AF59" s="142"/>
      <c r="AG59" s="142"/>
      <c r="AH59" s="142"/>
      <c r="AK59" s="58"/>
      <c r="AL59" s="53" t="s">
        <v>187</v>
      </c>
      <c r="AM59" s="53"/>
      <c r="AN59" s="64" t="s">
        <v>173</v>
      </c>
      <c r="AO59" s="217">
        <v>0.44500000000000001</v>
      </c>
      <c r="AP59" s="53" t="s">
        <v>188</v>
      </c>
      <c r="AQ59" s="72">
        <v>0</v>
      </c>
      <c r="AR59" s="59" t="s">
        <v>189</v>
      </c>
      <c r="AS59" s="297">
        <f>ROUND(AO59*AQ59*AQ48*AK48,0)</f>
        <v>0</v>
      </c>
    </row>
    <row r="60" spans="1:45" s="4" customFormat="1" ht="14.1" customHeight="1" outlineLevel="1" x14ac:dyDescent="0.25">
      <c r="A60" s="9" t="str">
        <f>+'PI Budget'!A62</f>
        <v>TBD Contract</v>
      </c>
      <c r="B60" s="9"/>
      <c r="C60" s="9"/>
      <c r="D60" s="9"/>
      <c r="E60" s="9"/>
      <c r="F60" s="9"/>
      <c r="G60" s="133">
        <v>0</v>
      </c>
      <c r="H60" s="133">
        <v>0</v>
      </c>
      <c r="I60" s="133">
        <v>0</v>
      </c>
      <c r="J60" s="133">
        <v>0</v>
      </c>
      <c r="K60" s="133">
        <v>0</v>
      </c>
      <c r="L60" s="12">
        <f t="shared" si="23"/>
        <v>0</v>
      </c>
      <c r="M60" s="163"/>
      <c r="N60" s="163"/>
      <c r="O60" s="125"/>
      <c r="P60" s="133"/>
      <c r="Q60" s="133"/>
      <c r="R60" s="107"/>
      <c r="S60" s="9" t="s">
        <v>58</v>
      </c>
      <c r="T60" s="9"/>
      <c r="U60" s="9"/>
      <c r="V60" s="9"/>
      <c r="W60" s="9"/>
      <c r="X60" s="9"/>
      <c r="Y60" s="133">
        <v>0</v>
      </c>
      <c r="Z60" s="133">
        <v>0</v>
      </c>
      <c r="AA60" s="133">
        <v>0</v>
      </c>
      <c r="AB60" s="133">
        <v>0</v>
      </c>
      <c r="AC60" s="133">
        <v>0</v>
      </c>
      <c r="AD60" s="12">
        <f t="shared" si="24"/>
        <v>0</v>
      </c>
      <c r="AE60" s="128"/>
      <c r="AF60" s="125"/>
      <c r="AG60" s="133"/>
      <c r="AH60" s="133"/>
      <c r="AK60" s="203" t="s">
        <v>182</v>
      </c>
      <c r="AL60" s="202"/>
      <c r="AM60" s="203"/>
      <c r="AN60" s="203"/>
      <c r="AO60" s="203"/>
      <c r="AP60" s="203"/>
      <c r="AQ60" s="203"/>
      <c r="AR60" s="203"/>
      <c r="AS60" s="299">
        <f>SUM(AS50:AS59)</f>
        <v>0</v>
      </c>
    </row>
    <row r="61" spans="1:45" s="4" customFormat="1" ht="14.1" customHeight="1" outlineLevel="1" x14ac:dyDescent="0.25">
      <c r="A61" s="9" t="str">
        <f>+'PI Budget'!A63</f>
        <v>TBD Contract</v>
      </c>
      <c r="B61" s="9"/>
      <c r="C61" s="9"/>
      <c r="D61" s="9"/>
      <c r="E61" s="9"/>
      <c r="F61" s="9"/>
      <c r="G61" s="133">
        <v>0</v>
      </c>
      <c r="H61" s="133">
        <v>0</v>
      </c>
      <c r="I61" s="133">
        <v>0</v>
      </c>
      <c r="J61" s="133">
        <v>0</v>
      </c>
      <c r="K61" s="133">
        <v>0</v>
      </c>
      <c r="L61" s="12">
        <f t="shared" si="23"/>
        <v>0</v>
      </c>
      <c r="M61" s="163"/>
      <c r="N61" s="163"/>
      <c r="O61" s="133"/>
      <c r="P61" s="133"/>
      <c r="Q61" s="133"/>
      <c r="R61" s="107"/>
      <c r="S61" s="9" t="s">
        <v>58</v>
      </c>
      <c r="T61" s="9"/>
      <c r="U61" s="9"/>
      <c r="V61" s="9"/>
      <c r="W61" s="9"/>
      <c r="X61" s="9"/>
      <c r="Y61" s="133">
        <v>0</v>
      </c>
      <c r="Z61" s="133">
        <v>0</v>
      </c>
      <c r="AA61" s="133">
        <v>0</v>
      </c>
      <c r="AB61" s="133">
        <v>0</v>
      </c>
      <c r="AC61" s="133">
        <v>0</v>
      </c>
      <c r="AD61" s="12">
        <f t="shared" si="24"/>
        <v>0</v>
      </c>
      <c r="AE61" s="128"/>
      <c r="AF61" s="133"/>
      <c r="AG61" s="133"/>
      <c r="AH61" s="133"/>
      <c r="AK61" s="303"/>
      <c r="AL61" s="303"/>
      <c r="AM61" s="303"/>
      <c r="AN61" s="303"/>
      <c r="AO61" s="303"/>
      <c r="AP61" s="303"/>
      <c r="AQ61" s="303"/>
      <c r="AR61" s="303"/>
      <c r="AS61" s="303"/>
    </row>
    <row r="62" spans="1:45" s="4" customFormat="1" ht="14.1" customHeight="1" outlineLevel="1" x14ac:dyDescent="0.25">
      <c r="A62" s="13" t="s">
        <v>59</v>
      </c>
      <c r="B62" s="13"/>
      <c r="C62" s="8"/>
      <c r="D62" s="8"/>
      <c r="E62" s="8"/>
      <c r="F62" s="8"/>
      <c r="G62" s="135">
        <f>SUM(G58:G61)</f>
        <v>0</v>
      </c>
      <c r="H62" s="135">
        <f>SUM(H58:H61)</f>
        <v>0</v>
      </c>
      <c r="I62" s="135">
        <f>SUM(I58:I61)</f>
        <v>0</v>
      </c>
      <c r="J62" s="135">
        <f>SUM(J58:J61)</f>
        <v>0</v>
      </c>
      <c r="K62" s="135">
        <f>SUM(K58:K61)</f>
        <v>0</v>
      </c>
      <c r="L62" s="14">
        <f t="shared" si="23"/>
        <v>0</v>
      </c>
      <c r="M62" s="163"/>
      <c r="N62" s="163"/>
      <c r="O62" s="163"/>
      <c r="P62" s="163"/>
      <c r="Q62" s="163"/>
      <c r="R62" s="107"/>
      <c r="S62" s="13" t="s">
        <v>59</v>
      </c>
      <c r="T62" s="13"/>
      <c r="U62" s="8"/>
      <c r="V62" s="8"/>
      <c r="W62" s="8"/>
      <c r="X62" s="8"/>
      <c r="Y62" s="135">
        <f>SUM(Y58:Y61)</f>
        <v>0</v>
      </c>
      <c r="Z62" s="135">
        <f>SUM(Z58:Z61)</f>
        <v>0</v>
      </c>
      <c r="AA62" s="135">
        <f>SUM(AA58:AA61)</f>
        <v>0</v>
      </c>
      <c r="AB62" s="135">
        <f>SUM(AB58:AB61)</f>
        <v>0</v>
      </c>
      <c r="AC62" s="135">
        <f>SUM(AC58:AC61)</f>
        <v>0</v>
      </c>
      <c r="AD62" s="14">
        <f t="shared" si="24"/>
        <v>0</v>
      </c>
      <c r="AE62" s="128"/>
      <c r="AF62" s="163"/>
      <c r="AG62" s="163"/>
      <c r="AH62" s="163"/>
      <c r="AK62" s="627"/>
      <c r="AL62" s="627"/>
      <c r="AM62" s="627"/>
      <c r="AN62" s="627"/>
      <c r="AO62" s="627"/>
      <c r="AP62" s="627"/>
      <c r="AQ62" s="627"/>
      <c r="AR62" s="627"/>
      <c r="AS62" s="627"/>
    </row>
    <row r="63" spans="1:45" s="4" customFormat="1" ht="14.1" customHeight="1" outlineLevel="1" x14ac:dyDescent="0.25">
      <c r="A63" s="111" t="s">
        <v>60</v>
      </c>
      <c r="B63" s="111"/>
      <c r="C63" s="112"/>
      <c r="D63" s="112"/>
      <c r="E63" s="112"/>
      <c r="F63" s="112"/>
      <c r="G63" s="137">
        <v>0</v>
      </c>
      <c r="H63" s="137">
        <v>0</v>
      </c>
      <c r="I63" s="137">
        <v>0</v>
      </c>
      <c r="J63" s="137">
        <v>0</v>
      </c>
      <c r="K63" s="137">
        <v>0</v>
      </c>
      <c r="L63" s="113">
        <f t="shared" si="23"/>
        <v>0</v>
      </c>
      <c r="M63" s="163"/>
      <c r="N63" s="163"/>
      <c r="O63" s="163"/>
      <c r="P63" s="163"/>
      <c r="Q63" s="163"/>
      <c r="R63" s="107"/>
      <c r="S63" s="111" t="s">
        <v>60</v>
      </c>
      <c r="T63" s="111"/>
      <c r="U63" s="112"/>
      <c r="V63" s="112"/>
      <c r="W63" s="112"/>
      <c r="X63" s="112"/>
      <c r="Y63" s="137">
        <v>0</v>
      </c>
      <c r="Z63" s="137">
        <v>0</v>
      </c>
      <c r="AA63" s="137">
        <v>0</v>
      </c>
      <c r="AB63" s="137">
        <v>0</v>
      </c>
      <c r="AC63" s="137">
        <v>0</v>
      </c>
      <c r="AD63" s="113">
        <f t="shared" si="24"/>
        <v>0</v>
      </c>
      <c r="AE63" s="128"/>
      <c r="AF63" s="163"/>
      <c r="AG63" s="163"/>
      <c r="AH63" s="163"/>
      <c r="AK63" s="312" t="s">
        <v>183</v>
      </c>
      <c r="AL63" s="306"/>
      <c r="AM63" s="306"/>
      <c r="AN63" s="306"/>
      <c r="AO63" s="306"/>
      <c r="AP63" s="306"/>
      <c r="AQ63" s="306"/>
      <c r="AR63" s="307"/>
      <c r="AS63" s="307"/>
    </row>
    <row r="64" spans="1:45" s="4" customFormat="1" ht="6" customHeight="1" x14ac:dyDescent="0.25">
      <c r="A64" s="9"/>
      <c r="B64" s="9"/>
      <c r="C64" s="9"/>
      <c r="D64" s="9"/>
      <c r="E64" s="9"/>
      <c r="F64" s="9"/>
      <c r="G64" s="9"/>
      <c r="H64" s="9"/>
      <c r="I64" s="9"/>
      <c r="J64" s="9"/>
      <c r="K64" s="12"/>
      <c r="L64" s="12"/>
      <c r="M64" s="163"/>
      <c r="N64" s="163"/>
      <c r="O64" s="12"/>
      <c r="P64" s="12"/>
      <c r="Q64" s="12"/>
      <c r="R64" s="107"/>
      <c r="S64" s="9"/>
      <c r="T64" s="9"/>
      <c r="U64" s="9"/>
      <c r="V64" s="9"/>
      <c r="W64" s="9"/>
      <c r="X64" s="9"/>
      <c r="Y64" s="9"/>
      <c r="Z64" s="9"/>
      <c r="AA64" s="9"/>
      <c r="AB64" s="9"/>
      <c r="AC64" s="12"/>
      <c r="AD64" s="12"/>
      <c r="AE64" s="128"/>
      <c r="AF64" s="12"/>
      <c r="AG64" s="12"/>
      <c r="AH64" s="12"/>
      <c r="AK64" s="50"/>
      <c r="AL64" s="50"/>
      <c r="AM64" s="50"/>
      <c r="AN64" s="50"/>
      <c r="AO64" s="50"/>
      <c r="AP64" s="50"/>
      <c r="AQ64" s="50"/>
      <c r="AR64" s="50"/>
      <c r="AS64" s="50"/>
    </row>
    <row r="65" spans="1:45" s="4" customFormat="1" ht="14.25" customHeight="1" x14ac:dyDescent="0.25">
      <c r="A65" s="16" t="s">
        <v>61</v>
      </c>
      <c r="B65" s="16"/>
      <c r="C65" s="17"/>
      <c r="D65" s="17"/>
      <c r="E65" s="17"/>
      <c r="F65" s="17"/>
      <c r="G65" s="17"/>
      <c r="H65" s="17"/>
      <c r="I65" s="17"/>
      <c r="J65" s="17"/>
      <c r="K65" s="18"/>
      <c r="L65" s="18"/>
      <c r="M65" s="163"/>
      <c r="N65" s="163"/>
      <c r="O65" s="146"/>
      <c r="P65" s="12"/>
      <c r="Q65" s="12"/>
      <c r="R65" s="107"/>
      <c r="S65" s="16" t="s">
        <v>61</v>
      </c>
      <c r="T65" s="16"/>
      <c r="U65" s="17"/>
      <c r="V65" s="17"/>
      <c r="W65" s="17"/>
      <c r="X65" s="17"/>
      <c r="Y65" s="17"/>
      <c r="Z65" s="17"/>
      <c r="AA65" s="17"/>
      <c r="AB65" s="17"/>
      <c r="AC65" s="18"/>
      <c r="AD65" s="18"/>
      <c r="AE65" s="128"/>
      <c r="AF65" s="146"/>
      <c r="AG65" s="12"/>
      <c r="AH65" s="12"/>
      <c r="AK65" s="626" t="s">
        <v>166</v>
      </c>
      <c r="AL65" s="626"/>
      <c r="AM65" s="183"/>
      <c r="AN65" s="183"/>
      <c r="AO65" s="183"/>
      <c r="AP65" s="183"/>
      <c r="AQ65" s="183"/>
      <c r="AR65" s="183"/>
    </row>
    <row r="66" spans="1:45" s="4" customFormat="1" ht="14.1" customHeight="1" outlineLevel="1" x14ac:dyDescent="0.25">
      <c r="A66" s="7" t="str">
        <f>+'PI Budget'!A68</f>
        <v>TBD Equipment</v>
      </c>
      <c r="B66" s="7"/>
      <c r="C66" s="7"/>
      <c r="D66" s="7"/>
      <c r="E66" s="7"/>
      <c r="F66" s="7"/>
      <c r="G66" s="152">
        <v>0</v>
      </c>
      <c r="H66" s="152">
        <v>0</v>
      </c>
      <c r="I66" s="152">
        <v>0</v>
      </c>
      <c r="J66" s="152">
        <v>0</v>
      </c>
      <c r="K66" s="152">
        <v>0</v>
      </c>
      <c r="L66" s="167">
        <f>SUM(G66:K66)</f>
        <v>0</v>
      </c>
      <c r="M66" s="163"/>
      <c r="N66" s="163"/>
      <c r="O66" s="142"/>
      <c r="P66" s="142"/>
      <c r="Q66" s="142"/>
      <c r="R66" s="107"/>
      <c r="S66" s="7" t="s">
        <v>62</v>
      </c>
      <c r="T66" s="7"/>
      <c r="U66" s="7"/>
      <c r="V66" s="7"/>
      <c r="W66" s="7"/>
      <c r="X66" s="7"/>
      <c r="Y66" s="152">
        <v>0</v>
      </c>
      <c r="Z66" s="152">
        <v>0</v>
      </c>
      <c r="AA66" s="152">
        <v>0</v>
      </c>
      <c r="AB66" s="152">
        <v>0</v>
      </c>
      <c r="AC66" s="152">
        <v>0</v>
      </c>
      <c r="AD66" s="167">
        <f>SUM(Y66:AC66)</f>
        <v>0</v>
      </c>
      <c r="AE66" s="128"/>
      <c r="AF66" s="142"/>
      <c r="AG66" s="142"/>
      <c r="AH66" s="142"/>
      <c r="AK66" s="50"/>
      <c r="AL66" s="50"/>
      <c r="AM66" s="50"/>
      <c r="AN66" s="50"/>
      <c r="AO66" s="50"/>
      <c r="AP66" s="50"/>
      <c r="AQ66" s="50"/>
      <c r="AR66" s="50"/>
      <c r="AS66" s="53"/>
    </row>
    <row r="67" spans="1:45" s="4" customFormat="1" ht="14.1" customHeight="1" outlineLevel="1" x14ac:dyDescent="0.25">
      <c r="A67" s="7" t="str">
        <f>+'PI Budget'!A69</f>
        <v>TBD Equipment</v>
      </c>
      <c r="B67" s="7"/>
      <c r="C67" s="7"/>
      <c r="D67" s="7"/>
      <c r="E67" s="7"/>
      <c r="F67" s="7"/>
      <c r="G67" s="152">
        <v>0</v>
      </c>
      <c r="H67" s="152">
        <v>0</v>
      </c>
      <c r="I67" s="152">
        <v>0</v>
      </c>
      <c r="J67" s="152">
        <v>0</v>
      </c>
      <c r="K67" s="152">
        <v>0</v>
      </c>
      <c r="L67" s="167">
        <f>SUM(G67:K67)</f>
        <v>0</v>
      </c>
      <c r="M67" s="163"/>
      <c r="N67" s="163"/>
      <c r="O67" s="142"/>
      <c r="P67" s="142"/>
      <c r="Q67" s="142"/>
      <c r="R67" s="107"/>
      <c r="S67" s="7" t="s">
        <v>63</v>
      </c>
      <c r="T67" s="7"/>
      <c r="U67" s="7"/>
      <c r="V67" s="7"/>
      <c r="W67" s="7"/>
      <c r="X67" s="7"/>
      <c r="Y67" s="152">
        <v>0</v>
      </c>
      <c r="Z67" s="152">
        <v>0</v>
      </c>
      <c r="AA67" s="152">
        <v>0</v>
      </c>
      <c r="AB67" s="152">
        <v>0</v>
      </c>
      <c r="AC67" s="152">
        <v>0</v>
      </c>
      <c r="AD67" s="167">
        <f>SUM(Y67:AC67)</f>
        <v>0</v>
      </c>
      <c r="AE67" s="128"/>
      <c r="AF67" s="142"/>
      <c r="AG67" s="142"/>
      <c r="AH67" s="142"/>
      <c r="AK67" s="214">
        <f>+O47</f>
        <v>0</v>
      </c>
      <c r="AL67" s="53" t="s">
        <v>169</v>
      </c>
      <c r="AM67" s="214">
        <f>+P47</f>
        <v>0</v>
      </c>
      <c r="AN67" s="53" t="s">
        <v>49</v>
      </c>
      <c r="AO67" s="58">
        <f>+AM67-1</f>
        <v>-1</v>
      </c>
      <c r="AP67" s="53" t="s">
        <v>170</v>
      </c>
      <c r="AQ67" s="214">
        <f>+Q47</f>
        <v>0</v>
      </c>
      <c r="AR67" s="59" t="s">
        <v>171</v>
      </c>
      <c r="AS67" s="297"/>
    </row>
    <row r="68" spans="1:45" s="4" customFormat="1" ht="14.25" customHeight="1" outlineLevel="1" x14ac:dyDescent="0.25">
      <c r="A68" s="7" t="str">
        <f>+'PI Budget'!A70</f>
        <v>TBD Equipment</v>
      </c>
      <c r="B68" s="7"/>
      <c r="C68" s="7"/>
      <c r="D68" s="7"/>
      <c r="E68" s="7"/>
      <c r="F68" s="7"/>
      <c r="G68" s="152">
        <v>0</v>
      </c>
      <c r="H68" s="152">
        <v>0</v>
      </c>
      <c r="I68" s="152">
        <v>0</v>
      </c>
      <c r="J68" s="152">
        <v>0</v>
      </c>
      <c r="K68" s="152">
        <v>0</v>
      </c>
      <c r="L68" s="167">
        <f>SUM(G68:K68)</f>
        <v>0</v>
      </c>
      <c r="M68" s="163"/>
      <c r="N68" s="163"/>
      <c r="O68" s="142"/>
      <c r="P68" s="142"/>
      <c r="Q68" s="142"/>
      <c r="R68" s="107"/>
      <c r="S68" s="7" t="s">
        <v>63</v>
      </c>
      <c r="T68" s="7"/>
      <c r="U68" s="7"/>
      <c r="V68" s="7"/>
      <c r="W68" s="7"/>
      <c r="X68" s="7"/>
      <c r="Y68" s="152">
        <v>0</v>
      </c>
      <c r="Z68" s="152">
        <v>0</v>
      </c>
      <c r="AA68" s="152">
        <v>0</v>
      </c>
      <c r="AB68" s="152">
        <v>0</v>
      </c>
      <c r="AC68" s="152">
        <v>0</v>
      </c>
      <c r="AD68" s="167">
        <f>SUM(Y68:AC68)</f>
        <v>0</v>
      </c>
      <c r="AE68" s="128"/>
      <c r="AF68" s="142"/>
      <c r="AG68" s="142"/>
      <c r="AH68" s="142"/>
      <c r="AK68" s="50"/>
      <c r="AL68" s="50"/>
      <c r="AM68" s="50"/>
      <c r="AN68" s="50"/>
      <c r="AO68" s="50"/>
      <c r="AP68" s="50"/>
      <c r="AQ68" s="50"/>
      <c r="AR68" s="50"/>
      <c r="AS68" s="50"/>
    </row>
    <row r="69" spans="1:45" s="4" customFormat="1" ht="14.1" customHeight="1" outlineLevel="1" x14ac:dyDescent="0.25">
      <c r="A69" s="13" t="s">
        <v>64</v>
      </c>
      <c r="B69" s="13"/>
      <c r="C69" s="8"/>
      <c r="D69" s="8"/>
      <c r="E69" s="8"/>
      <c r="F69" s="8"/>
      <c r="G69" s="135">
        <f>SUM(G66:G68)</f>
        <v>0</v>
      </c>
      <c r="H69" s="135">
        <f>SUM(H66:H68)</f>
        <v>0</v>
      </c>
      <c r="I69" s="135">
        <f>SUM(I66:I68)</f>
        <v>0</v>
      </c>
      <c r="J69" s="135">
        <f>SUM(J66:J68)</f>
        <v>0</v>
      </c>
      <c r="K69" s="135">
        <f>SUM(K66:K68)</f>
        <v>0</v>
      </c>
      <c r="L69" s="14">
        <f>SUM(G69:K69)</f>
        <v>0</v>
      </c>
      <c r="M69" s="163"/>
      <c r="N69" s="163"/>
      <c r="O69" s="163"/>
      <c r="P69" s="163"/>
      <c r="Q69" s="163"/>
      <c r="R69" s="107"/>
      <c r="S69" s="13" t="s">
        <v>64</v>
      </c>
      <c r="T69" s="13"/>
      <c r="U69" s="8"/>
      <c r="V69" s="8"/>
      <c r="W69" s="8"/>
      <c r="X69" s="8"/>
      <c r="Y69" s="135">
        <f>SUM(Y66:Y68)</f>
        <v>0</v>
      </c>
      <c r="Z69" s="135">
        <f>SUM(Z66:Z68)</f>
        <v>0</v>
      </c>
      <c r="AA69" s="135">
        <f>SUM(AA66:AA68)</f>
        <v>0</v>
      </c>
      <c r="AB69" s="135">
        <f>SUM(AB66:AB68)</f>
        <v>0</v>
      </c>
      <c r="AC69" s="135">
        <f>SUM(AC66:AC68)</f>
        <v>0</v>
      </c>
      <c r="AD69" s="14">
        <f>SUM(Y69:AC69)</f>
        <v>0</v>
      </c>
      <c r="AE69" s="128"/>
      <c r="AF69" s="163"/>
      <c r="AG69" s="163"/>
      <c r="AH69" s="163"/>
      <c r="AK69" s="58">
        <f>AK67</f>
        <v>0</v>
      </c>
      <c r="AL69" s="59" t="s">
        <v>172</v>
      </c>
      <c r="AM69" s="53"/>
      <c r="AN69" s="58" t="s">
        <v>173</v>
      </c>
      <c r="AO69" s="58"/>
      <c r="AP69" s="53"/>
      <c r="AQ69" s="302">
        <v>400</v>
      </c>
      <c r="AR69" s="59" t="s">
        <v>174</v>
      </c>
      <c r="AS69" s="297">
        <f>ROUND(AK69*AQ69*AQ67,0)</f>
        <v>0</v>
      </c>
    </row>
    <row r="70" spans="1:45" s="4" customFormat="1" ht="6" customHeight="1" x14ac:dyDescent="0.25">
      <c r="A70" s="11"/>
      <c r="B70" s="11"/>
      <c r="C70" s="9"/>
      <c r="D70" s="9"/>
      <c r="E70" s="9"/>
      <c r="F70" s="9"/>
      <c r="G70" s="9"/>
      <c r="H70" s="9"/>
      <c r="I70" s="9"/>
      <c r="J70" s="9"/>
      <c r="K70" s="12"/>
      <c r="L70" s="12"/>
      <c r="M70" s="163"/>
      <c r="N70" s="163"/>
      <c r="O70" s="12"/>
      <c r="P70" s="12"/>
      <c r="Q70" s="12"/>
      <c r="R70" s="107"/>
      <c r="S70" s="11"/>
      <c r="T70" s="11"/>
      <c r="U70" s="9"/>
      <c r="V70" s="9"/>
      <c r="W70" s="9"/>
      <c r="X70" s="9"/>
      <c r="Y70" s="9"/>
      <c r="Z70" s="9"/>
      <c r="AA70" s="9"/>
      <c r="AB70" s="9"/>
      <c r="AC70" s="12"/>
      <c r="AD70" s="12"/>
      <c r="AE70" s="128"/>
      <c r="AF70" s="12"/>
      <c r="AG70" s="12"/>
      <c r="AH70" s="12"/>
      <c r="AK70" s="50"/>
      <c r="AL70" s="50"/>
      <c r="AM70" s="50"/>
      <c r="AN70" s="50"/>
      <c r="AO70" s="50"/>
      <c r="AP70" s="50"/>
      <c r="AQ70" s="50"/>
      <c r="AR70" s="50"/>
      <c r="AS70" s="50"/>
    </row>
    <row r="71" spans="1:45" s="5" customFormat="1" ht="14.25" customHeight="1" x14ac:dyDescent="0.3">
      <c r="A71" s="16" t="s">
        <v>65</v>
      </c>
      <c r="B71" s="16"/>
      <c r="C71" s="17"/>
      <c r="D71" s="17"/>
      <c r="E71" s="17"/>
      <c r="F71" s="17"/>
      <c r="G71" s="17"/>
      <c r="H71" s="17"/>
      <c r="I71" s="17"/>
      <c r="J71" s="17"/>
      <c r="K71" s="19"/>
      <c r="L71" s="19"/>
      <c r="M71" s="163"/>
      <c r="N71" s="163"/>
      <c r="O71" s="53"/>
      <c r="P71" s="53"/>
      <c r="Q71" s="53"/>
      <c r="R71" s="108"/>
      <c r="S71" s="16" t="s">
        <v>65</v>
      </c>
      <c r="T71" s="16"/>
      <c r="U71" s="17"/>
      <c r="V71" s="17"/>
      <c r="W71" s="17"/>
      <c r="X71" s="17"/>
      <c r="Y71" s="17"/>
      <c r="Z71" s="17"/>
      <c r="AA71" s="17"/>
      <c r="AB71" s="17"/>
      <c r="AC71" s="19"/>
      <c r="AD71" s="19"/>
      <c r="AE71" s="128"/>
      <c r="AF71" s="53"/>
      <c r="AG71" s="53"/>
      <c r="AH71" s="53"/>
      <c r="AK71" s="58">
        <f>AM67</f>
        <v>0</v>
      </c>
      <c r="AL71" s="53" t="s">
        <v>175</v>
      </c>
      <c r="AM71" s="53"/>
      <c r="AN71" s="53"/>
      <c r="AO71" s="58">
        <f>AK67</f>
        <v>0</v>
      </c>
      <c r="AP71" s="53" t="s">
        <v>176</v>
      </c>
      <c r="AQ71" s="63">
        <v>36</v>
      </c>
      <c r="AR71" s="59" t="s">
        <v>177</v>
      </c>
      <c r="AS71" s="297">
        <f>ROUND(AK71*AO71*AQ71*AQ67,0)</f>
        <v>0</v>
      </c>
    </row>
    <row r="72" spans="1:45" s="5" customFormat="1" ht="14.4" x14ac:dyDescent="0.3">
      <c r="A72" s="9" t="str">
        <f>+'PI Budget'!A74</f>
        <v>TBD</v>
      </c>
      <c r="B72" s="9"/>
      <c r="C72" s="9"/>
      <c r="D72" s="9"/>
      <c r="E72" s="9"/>
      <c r="F72" s="9"/>
      <c r="G72" s="133">
        <v>0</v>
      </c>
      <c r="H72" s="133">
        <v>0</v>
      </c>
      <c r="I72" s="133">
        <v>0</v>
      </c>
      <c r="J72" s="133">
        <v>0</v>
      </c>
      <c r="K72" s="133">
        <v>0</v>
      </c>
      <c r="L72" s="12">
        <f t="shared" ref="L72:L79" si="25">SUM(G72:K72)</f>
        <v>0</v>
      </c>
      <c r="M72" s="163"/>
      <c r="N72" s="163"/>
      <c r="O72" s="133"/>
      <c r="P72" s="133"/>
      <c r="Q72" s="133"/>
      <c r="R72" s="108"/>
      <c r="S72" s="9" t="s">
        <v>55</v>
      </c>
      <c r="T72" s="9"/>
      <c r="U72" s="9"/>
      <c r="V72" s="9"/>
      <c r="W72" s="9"/>
      <c r="X72" s="9"/>
      <c r="Y72" s="133">
        <v>0</v>
      </c>
      <c r="Z72" s="133">
        <v>0</v>
      </c>
      <c r="AA72" s="133">
        <v>0</v>
      </c>
      <c r="AB72" s="133">
        <v>0</v>
      </c>
      <c r="AC72" s="133">
        <v>0</v>
      </c>
      <c r="AD72" s="12">
        <f t="shared" ref="AD72:AD79" si="26">SUM(Y72:AC72)</f>
        <v>0</v>
      </c>
      <c r="AE72" s="128"/>
      <c r="AF72" s="133"/>
      <c r="AG72" s="133"/>
      <c r="AH72" s="133"/>
      <c r="AK72" s="58">
        <f>AO67</f>
        <v>-1</v>
      </c>
      <c r="AL72" s="53" t="s">
        <v>178</v>
      </c>
      <c r="AM72" s="53"/>
      <c r="AN72" s="53"/>
      <c r="AO72" s="58">
        <f>AK67</f>
        <v>0</v>
      </c>
      <c r="AP72" s="53" t="s">
        <v>176</v>
      </c>
      <c r="AQ72" s="68">
        <v>150</v>
      </c>
      <c r="AR72" s="59" t="s">
        <v>179</v>
      </c>
      <c r="AS72" s="297">
        <f>ROUND(AK72*AO72*AQ72*AQ67,0)</f>
        <v>0</v>
      </c>
    </row>
    <row r="73" spans="1:45" s="5" customFormat="1" ht="14.4" x14ac:dyDescent="0.3">
      <c r="A73" s="9" t="str">
        <f>+'PI Budget'!A75</f>
        <v>TBD</v>
      </c>
      <c r="B73" s="9"/>
      <c r="C73" s="9"/>
      <c r="D73" s="9"/>
      <c r="E73" s="9"/>
      <c r="F73" s="9"/>
      <c r="G73" s="133">
        <v>0</v>
      </c>
      <c r="H73" s="133">
        <v>0</v>
      </c>
      <c r="I73" s="133">
        <v>0</v>
      </c>
      <c r="J73" s="133">
        <v>0</v>
      </c>
      <c r="K73" s="133">
        <v>0</v>
      </c>
      <c r="L73" s="12">
        <f t="shared" si="25"/>
        <v>0</v>
      </c>
      <c r="M73" s="163"/>
      <c r="N73" s="163"/>
      <c r="O73" s="133"/>
      <c r="P73" s="133"/>
      <c r="Q73" s="133"/>
      <c r="R73" s="108"/>
      <c r="S73" s="9" t="s">
        <v>55</v>
      </c>
      <c r="T73" s="9"/>
      <c r="U73" s="9"/>
      <c r="V73" s="9"/>
      <c r="W73" s="9"/>
      <c r="X73" s="9"/>
      <c r="Y73" s="133">
        <v>0</v>
      </c>
      <c r="Z73" s="133">
        <v>0</v>
      </c>
      <c r="AA73" s="133">
        <v>0</v>
      </c>
      <c r="AB73" s="133">
        <v>0</v>
      </c>
      <c r="AC73" s="133">
        <v>0</v>
      </c>
      <c r="AD73" s="12">
        <f t="shared" si="26"/>
        <v>0</v>
      </c>
      <c r="AE73" s="128"/>
      <c r="AF73" s="133"/>
      <c r="AG73" s="133"/>
      <c r="AH73" s="133"/>
      <c r="AK73" s="58">
        <f>+AO67</f>
        <v>-1</v>
      </c>
      <c r="AL73" s="53" t="s">
        <v>184</v>
      </c>
      <c r="AM73" s="53"/>
      <c r="AN73" s="58" t="s">
        <v>173</v>
      </c>
      <c r="AO73" s="71">
        <f>+AK67</f>
        <v>0</v>
      </c>
      <c r="AP73" s="53" t="s">
        <v>176</v>
      </c>
      <c r="AQ73" s="62">
        <v>39</v>
      </c>
      <c r="AR73" s="59" t="s">
        <v>177</v>
      </c>
      <c r="AS73" s="297">
        <f>ROUND(AK73*AO73*AQ73*AQ67,0)</f>
        <v>0</v>
      </c>
    </row>
    <row r="74" spans="1:45" s="5" customFormat="1" ht="14.25" customHeight="1" outlineLevel="1" x14ac:dyDescent="0.3">
      <c r="A74" s="9" t="str">
        <f>+'PI Budget'!A76</f>
        <v>TBD</v>
      </c>
      <c r="B74" s="9"/>
      <c r="C74" s="9"/>
      <c r="D74" s="9"/>
      <c r="E74" s="9"/>
      <c r="F74" s="9"/>
      <c r="G74" s="133">
        <v>0</v>
      </c>
      <c r="H74" s="133">
        <v>0</v>
      </c>
      <c r="I74" s="133">
        <v>0</v>
      </c>
      <c r="J74" s="133">
        <v>0</v>
      </c>
      <c r="K74" s="133">
        <v>0</v>
      </c>
      <c r="L74" s="12">
        <f t="shared" si="25"/>
        <v>0</v>
      </c>
      <c r="M74" s="163"/>
      <c r="N74" s="163"/>
      <c r="O74" s="133"/>
      <c r="P74" s="133"/>
      <c r="Q74" s="133"/>
      <c r="R74" s="108"/>
      <c r="S74" s="9" t="s">
        <v>55</v>
      </c>
      <c r="T74" s="9"/>
      <c r="U74" s="9"/>
      <c r="V74" s="9"/>
      <c r="W74" s="9"/>
      <c r="X74" s="9"/>
      <c r="Y74" s="133">
        <v>0</v>
      </c>
      <c r="Z74" s="133">
        <v>0</v>
      </c>
      <c r="AA74" s="133">
        <v>0</v>
      </c>
      <c r="AB74" s="133">
        <v>0</v>
      </c>
      <c r="AC74" s="133">
        <v>0</v>
      </c>
      <c r="AD74" s="12">
        <f t="shared" si="26"/>
        <v>0</v>
      </c>
      <c r="AE74" s="128"/>
      <c r="AF74" s="133"/>
      <c r="AG74" s="133"/>
      <c r="AH74" s="133"/>
      <c r="AK74" s="58"/>
      <c r="AL74" s="53" t="s">
        <v>180</v>
      </c>
      <c r="AM74" s="53"/>
      <c r="AN74" s="58"/>
      <c r="AO74" s="58"/>
      <c r="AP74" s="53"/>
      <c r="AQ74" s="58"/>
      <c r="AR74" s="59"/>
      <c r="AS74" s="70">
        <v>0</v>
      </c>
    </row>
    <row r="75" spans="1:45" s="5" customFormat="1" ht="14.55" customHeight="1" outlineLevel="1" x14ac:dyDescent="0.3">
      <c r="A75" s="9" t="str">
        <f>+'PI Budget'!A77</f>
        <v>TBD</v>
      </c>
      <c r="B75" s="9"/>
      <c r="C75" s="278"/>
      <c r="D75" s="604"/>
      <c r="E75" s="604"/>
      <c r="F75" s="279"/>
      <c r="G75" s="133">
        <v>0</v>
      </c>
      <c r="H75" s="133">
        <v>0</v>
      </c>
      <c r="I75" s="133">
        <v>0</v>
      </c>
      <c r="J75" s="133">
        <v>0</v>
      </c>
      <c r="K75" s="133">
        <v>0</v>
      </c>
      <c r="L75" s="12">
        <f t="shared" si="25"/>
        <v>0</v>
      </c>
      <c r="M75" s="163"/>
      <c r="N75" s="163"/>
      <c r="O75" s="133"/>
      <c r="P75" s="133"/>
      <c r="Q75" s="133"/>
      <c r="R75" s="108"/>
      <c r="S75" s="9" t="s">
        <v>55</v>
      </c>
      <c r="T75" s="9"/>
      <c r="U75" s="9"/>
      <c r="V75" s="9"/>
      <c r="W75" s="9"/>
      <c r="X75" s="9"/>
      <c r="Y75" s="133">
        <v>0</v>
      </c>
      <c r="Z75" s="133">
        <v>0</v>
      </c>
      <c r="AA75" s="133">
        <v>0</v>
      </c>
      <c r="AB75" s="133">
        <v>0</v>
      </c>
      <c r="AC75" s="133">
        <v>0</v>
      </c>
      <c r="AD75" s="12">
        <f t="shared" si="26"/>
        <v>0</v>
      </c>
      <c r="AE75" s="128"/>
      <c r="AF75" s="133"/>
      <c r="AG75" s="133"/>
      <c r="AH75" s="133"/>
      <c r="AK75" s="58"/>
      <c r="AL75" s="53" t="s">
        <v>181</v>
      </c>
      <c r="AM75" s="53"/>
      <c r="AN75" s="58"/>
      <c r="AO75" s="58"/>
      <c r="AP75" s="53"/>
      <c r="AQ75" s="58"/>
      <c r="AR75" s="59"/>
      <c r="AS75" s="69">
        <f>+AK67*400</f>
        <v>0</v>
      </c>
    </row>
    <row r="76" spans="1:45" s="5" customFormat="1" ht="14.55" customHeight="1" outlineLevel="1" x14ac:dyDescent="0.3">
      <c r="A76" s="9" t="str">
        <f>+'PI Budget'!A78</f>
        <v>TBD</v>
      </c>
      <c r="B76" s="9"/>
      <c r="C76" s="9"/>
      <c r="D76" s="604"/>
      <c r="E76" s="604"/>
      <c r="F76" s="279"/>
      <c r="G76" s="133">
        <v>0</v>
      </c>
      <c r="H76" s="133">
        <v>0</v>
      </c>
      <c r="I76" s="133">
        <v>0</v>
      </c>
      <c r="J76" s="133">
        <v>0</v>
      </c>
      <c r="K76" s="133">
        <v>0</v>
      </c>
      <c r="L76" s="12">
        <f t="shared" si="25"/>
        <v>0</v>
      </c>
      <c r="M76" s="163"/>
      <c r="N76" s="163"/>
      <c r="O76" s="133"/>
      <c r="P76" s="133"/>
      <c r="Q76" s="133"/>
      <c r="R76" s="108"/>
      <c r="S76" s="9" t="s">
        <v>55</v>
      </c>
      <c r="T76" s="9"/>
      <c r="U76" s="9"/>
      <c r="V76" s="9"/>
      <c r="W76" s="9"/>
      <c r="X76" s="9"/>
      <c r="Y76" s="133">
        <v>0</v>
      </c>
      <c r="Z76" s="133">
        <v>0</v>
      </c>
      <c r="AA76" s="133">
        <v>0</v>
      </c>
      <c r="AB76" s="133">
        <v>0</v>
      </c>
      <c r="AC76" s="133">
        <v>0</v>
      </c>
      <c r="AD76" s="12">
        <f t="shared" si="26"/>
        <v>0</v>
      </c>
      <c r="AE76" s="128"/>
      <c r="AF76" s="133"/>
      <c r="AG76" s="133"/>
      <c r="AH76" s="133"/>
      <c r="AK76" s="298">
        <f>+AK67</f>
        <v>0</v>
      </c>
      <c r="AL76" s="53" t="s">
        <v>185</v>
      </c>
      <c r="AM76" s="53"/>
      <c r="AN76" s="58"/>
      <c r="AO76" s="58"/>
      <c r="AP76" s="53"/>
      <c r="AQ76" s="58"/>
      <c r="AR76" s="59"/>
      <c r="AS76" s="69">
        <f>+AK76*100</f>
        <v>0</v>
      </c>
    </row>
    <row r="77" spans="1:45" s="5" customFormat="1" ht="14.4" x14ac:dyDescent="0.3">
      <c r="A77" s="98" t="str">
        <f>+'PI Budget'!A80</f>
        <v>TBD IDC Excluded</v>
      </c>
      <c r="B77" s="97"/>
      <c r="C77" s="97"/>
      <c r="D77" s="97"/>
      <c r="E77" s="97"/>
      <c r="F77" s="97"/>
      <c r="G77" s="134">
        <v>0</v>
      </c>
      <c r="H77" s="134">
        <v>0</v>
      </c>
      <c r="I77" s="134">
        <v>0</v>
      </c>
      <c r="J77" s="134">
        <v>0</v>
      </c>
      <c r="K77" s="134">
        <v>0</v>
      </c>
      <c r="L77" s="166">
        <f t="shared" si="25"/>
        <v>0</v>
      </c>
      <c r="M77" s="163"/>
      <c r="N77" s="163"/>
      <c r="O77" s="133"/>
      <c r="P77" s="133"/>
      <c r="Q77" s="133"/>
      <c r="R77" s="108"/>
      <c r="S77" s="98" t="s">
        <v>55</v>
      </c>
      <c r="T77" s="97"/>
      <c r="U77" s="97"/>
      <c r="V77" s="97"/>
      <c r="W77" s="97"/>
      <c r="X77" s="97"/>
      <c r="Y77" s="134">
        <v>0</v>
      </c>
      <c r="Z77" s="134"/>
      <c r="AA77" s="134"/>
      <c r="AB77" s="134"/>
      <c r="AC77" s="134"/>
      <c r="AD77" s="166">
        <f t="shared" si="26"/>
        <v>0</v>
      </c>
      <c r="AE77" s="128"/>
      <c r="AF77" s="133"/>
      <c r="AG77" s="133"/>
      <c r="AH77" s="133"/>
      <c r="AK77" s="58"/>
      <c r="AL77" s="53" t="s">
        <v>187</v>
      </c>
      <c r="AM77" s="53"/>
      <c r="AN77" s="64" t="s">
        <v>173</v>
      </c>
      <c r="AO77" s="217">
        <v>0.44500000000000001</v>
      </c>
      <c r="AP77" s="53" t="s">
        <v>188</v>
      </c>
      <c r="AQ77" s="72">
        <v>0</v>
      </c>
      <c r="AR77" s="59" t="s">
        <v>189</v>
      </c>
      <c r="AS77" s="297">
        <f>ROUND(AO77*AQ77*AQ67*AK67,0)</f>
        <v>0</v>
      </c>
    </row>
    <row r="78" spans="1:45" s="5" customFormat="1" ht="14.4" x14ac:dyDescent="0.3">
      <c r="A78" s="97" t="s">
        <v>67</v>
      </c>
      <c r="B78" s="97"/>
      <c r="C78" s="97"/>
      <c r="D78" s="99" t="s">
        <v>68</v>
      </c>
      <c r="E78" s="99"/>
      <c r="F78" s="215">
        <v>0</v>
      </c>
      <c r="G78" s="134">
        <f>+F78*PersonnelTravelTuitionWorksheet!D29</f>
        <v>0</v>
      </c>
      <c r="H78" s="134">
        <f>+ROUND(G78*1.05,0)</f>
        <v>0</v>
      </c>
      <c r="I78" s="134">
        <f>+ROUND(H78*1.05,0)</f>
        <v>0</v>
      </c>
      <c r="J78" s="134">
        <f>+ROUND(I78*1.05,0)</f>
        <v>0</v>
      </c>
      <c r="K78" s="134">
        <f>+ROUND(J78*1.05,0)</f>
        <v>0</v>
      </c>
      <c r="L78" s="166">
        <f t="shared" si="25"/>
        <v>0</v>
      </c>
      <c r="M78" s="163"/>
      <c r="N78" s="163"/>
      <c r="O78" s="133"/>
      <c r="P78" s="133"/>
      <c r="Q78" s="133"/>
      <c r="R78" s="108"/>
      <c r="S78" s="97" t="s">
        <v>69</v>
      </c>
      <c r="T78" s="97"/>
      <c r="U78" s="97"/>
      <c r="V78" s="99" t="s">
        <v>68</v>
      </c>
      <c r="W78" s="99"/>
      <c r="X78" s="215">
        <v>0</v>
      </c>
      <c r="Y78" s="134">
        <f>8870*X78</f>
        <v>0</v>
      </c>
      <c r="Z78" s="134">
        <f>+Y78*1.05</f>
        <v>0</v>
      </c>
      <c r="AA78" s="134">
        <f>+Z78*1.05</f>
        <v>0</v>
      </c>
      <c r="AB78" s="134">
        <f>+AA78*1.05</f>
        <v>0</v>
      </c>
      <c r="AC78" s="134">
        <f>+AB78*1.05</f>
        <v>0</v>
      </c>
      <c r="AD78" s="166">
        <f t="shared" si="26"/>
        <v>0</v>
      </c>
      <c r="AE78" s="128"/>
      <c r="AF78" s="133"/>
      <c r="AG78" s="133"/>
      <c r="AH78" s="133"/>
      <c r="AK78" s="203" t="s">
        <v>190</v>
      </c>
      <c r="AL78" s="202"/>
      <c r="AM78" s="203"/>
      <c r="AN78" s="203"/>
      <c r="AO78" s="203"/>
      <c r="AP78" s="203"/>
      <c r="AQ78" s="203"/>
      <c r="AR78" s="203"/>
      <c r="AS78" s="299">
        <f>SUM(AS69:AS77)</f>
        <v>0</v>
      </c>
    </row>
    <row r="79" spans="1:45" s="5" customFormat="1" ht="14.4" x14ac:dyDescent="0.3">
      <c r="A79" s="13" t="s">
        <v>70</v>
      </c>
      <c r="B79" s="13"/>
      <c r="C79" s="8"/>
      <c r="D79" s="8"/>
      <c r="E79" s="8"/>
      <c r="F79" s="8"/>
      <c r="G79" s="135">
        <f>SUM(G72:G78)</f>
        <v>0</v>
      </c>
      <c r="H79" s="135">
        <f>SUM(H72:H78)</f>
        <v>0</v>
      </c>
      <c r="I79" s="135">
        <f>SUM(I72:I78)</f>
        <v>0</v>
      </c>
      <c r="J79" s="135">
        <f>SUM(J72:J78)</f>
        <v>0</v>
      </c>
      <c r="K79" s="135">
        <f>SUM(K72:K78)</f>
        <v>0</v>
      </c>
      <c r="L79" s="14">
        <f t="shared" si="25"/>
        <v>0</v>
      </c>
      <c r="M79" s="163"/>
      <c r="N79" s="163"/>
      <c r="O79" s="163"/>
      <c r="P79" s="163"/>
      <c r="Q79" s="163"/>
      <c r="R79" s="108"/>
      <c r="S79" s="13" t="s">
        <v>70</v>
      </c>
      <c r="T79" s="13"/>
      <c r="U79" s="8"/>
      <c r="V79" s="8"/>
      <c r="W79" s="8"/>
      <c r="X79" s="8"/>
      <c r="Y79" s="135">
        <f>SUM(Y72:Y78)</f>
        <v>0</v>
      </c>
      <c r="Z79" s="135">
        <f>SUM(Z72:Z78)</f>
        <v>0</v>
      </c>
      <c r="AA79" s="135">
        <f>SUM(AA72:AA78)</f>
        <v>0</v>
      </c>
      <c r="AB79" s="135">
        <f>SUM(AB72:AB78)</f>
        <v>0</v>
      </c>
      <c r="AC79" s="135">
        <f>SUM(AC72:AC78)</f>
        <v>0</v>
      </c>
      <c r="AD79" s="14">
        <f t="shared" si="26"/>
        <v>0</v>
      </c>
      <c r="AE79" s="128"/>
      <c r="AF79" s="163"/>
      <c r="AG79" s="163"/>
      <c r="AH79" s="163"/>
      <c r="AK79" s="303"/>
      <c r="AL79" s="303"/>
      <c r="AM79" s="303"/>
      <c r="AN79" s="303"/>
      <c r="AO79" s="303"/>
      <c r="AP79" s="303"/>
      <c r="AQ79" s="303"/>
      <c r="AR79" s="303"/>
      <c r="AS79" s="303"/>
    </row>
    <row r="80" spans="1:45" s="5" customFormat="1" ht="6" customHeight="1" x14ac:dyDescent="0.3">
      <c r="A80" s="11"/>
      <c r="B80" s="11"/>
      <c r="C80" s="9"/>
      <c r="D80" s="9"/>
      <c r="E80" s="9"/>
      <c r="F80" s="9"/>
      <c r="G80" s="9"/>
      <c r="H80" s="9"/>
      <c r="I80" s="9"/>
      <c r="J80" s="9"/>
      <c r="K80" s="12"/>
      <c r="L80" s="12"/>
      <c r="M80" s="163"/>
      <c r="N80" s="163"/>
      <c r="O80" s="12"/>
      <c r="P80" s="12"/>
      <c r="Q80" s="12"/>
      <c r="R80" s="108"/>
      <c r="S80" s="11"/>
      <c r="T80" s="11"/>
      <c r="U80" s="9"/>
      <c r="V80" s="9"/>
      <c r="W80" s="9"/>
      <c r="X80" s="9"/>
      <c r="Y80" s="9"/>
      <c r="Z80" s="9"/>
      <c r="AA80" s="9"/>
      <c r="AB80" s="9"/>
      <c r="AC80" s="12"/>
      <c r="AD80" s="12"/>
      <c r="AE80" s="128"/>
      <c r="AF80" s="12"/>
      <c r="AG80" s="12"/>
      <c r="AH80" s="12"/>
      <c r="AK80" s="303"/>
      <c r="AL80" s="303"/>
      <c r="AM80" s="303"/>
      <c r="AN80" s="303"/>
      <c r="AO80" s="303"/>
      <c r="AP80" s="303"/>
      <c r="AQ80" s="303"/>
      <c r="AR80" s="303"/>
      <c r="AS80" s="303"/>
    </row>
    <row r="81" spans="1:45" s="5" customFormat="1" ht="14.4" x14ac:dyDescent="0.3">
      <c r="A81" s="16" t="s">
        <v>71</v>
      </c>
      <c r="B81" s="16"/>
      <c r="C81" s="17"/>
      <c r="D81" s="17"/>
      <c r="E81" s="17"/>
      <c r="F81" s="17"/>
      <c r="G81" s="17"/>
      <c r="H81" s="17"/>
      <c r="I81" s="17"/>
      <c r="J81" s="17"/>
      <c r="K81" s="18"/>
      <c r="L81" s="18"/>
      <c r="M81" s="163"/>
      <c r="N81" s="163"/>
      <c r="O81" s="12"/>
      <c r="P81" s="12"/>
      <c r="Q81" s="12"/>
      <c r="R81" s="108"/>
      <c r="S81" s="16" t="s">
        <v>71</v>
      </c>
      <c r="T81" s="16"/>
      <c r="U81" s="17"/>
      <c r="V81" s="17"/>
      <c r="W81" s="17"/>
      <c r="X81" s="17"/>
      <c r="Y81" s="17"/>
      <c r="Z81" s="17"/>
      <c r="AA81" s="17"/>
      <c r="AB81" s="17"/>
      <c r="AC81" s="18"/>
      <c r="AD81" s="18"/>
      <c r="AE81" s="128"/>
      <c r="AF81" s="12"/>
      <c r="AG81" s="12"/>
      <c r="AH81" s="12"/>
      <c r="AK81" s="311" t="s">
        <v>191</v>
      </c>
      <c r="AL81" s="304"/>
      <c r="AM81" s="304"/>
      <c r="AN81" s="304"/>
      <c r="AO81" s="304"/>
      <c r="AP81" s="304"/>
      <c r="AQ81" s="304"/>
      <c r="AR81" s="305"/>
      <c r="AS81" s="305"/>
    </row>
    <row r="82" spans="1:45" s="5" customFormat="1" ht="14.55" customHeight="1" outlineLevel="1" x14ac:dyDescent="0.3">
      <c r="A82" s="97" t="str">
        <f>+'PI Budget'!A85</f>
        <v>Stipends</v>
      </c>
      <c r="B82" s="97"/>
      <c r="C82" s="97"/>
      <c r="D82" s="97"/>
      <c r="E82" s="97"/>
      <c r="F82" s="97"/>
      <c r="G82" s="134">
        <v>0</v>
      </c>
      <c r="H82" s="134">
        <v>0</v>
      </c>
      <c r="I82" s="134">
        <v>0</v>
      </c>
      <c r="J82" s="134">
        <v>0</v>
      </c>
      <c r="K82" s="134">
        <v>0</v>
      </c>
      <c r="L82" s="166">
        <f>SUM(G82:K82)</f>
        <v>0</v>
      </c>
      <c r="M82" s="163"/>
      <c r="N82" s="163"/>
      <c r="O82" s="133"/>
      <c r="P82" s="133"/>
      <c r="Q82" s="133"/>
      <c r="R82" s="108"/>
      <c r="S82" s="97" t="s">
        <v>72</v>
      </c>
      <c r="T82" s="97"/>
      <c r="U82" s="97"/>
      <c r="V82" s="97"/>
      <c r="W82" s="97"/>
      <c r="X82" s="97"/>
      <c r="Y82" s="134">
        <v>0</v>
      </c>
      <c r="Z82" s="134">
        <v>0</v>
      </c>
      <c r="AA82" s="134">
        <v>0</v>
      </c>
      <c r="AB82" s="134">
        <v>0</v>
      </c>
      <c r="AC82" s="134">
        <v>0</v>
      </c>
      <c r="AD82" s="166">
        <f>SUM(Y82:AC82)</f>
        <v>0</v>
      </c>
      <c r="AE82" s="128"/>
      <c r="AF82" s="133"/>
      <c r="AG82" s="133"/>
      <c r="AH82" s="133"/>
      <c r="AK82" s="50"/>
      <c r="AL82" s="50"/>
      <c r="AM82" s="50"/>
      <c r="AN82" s="50"/>
      <c r="AO82" s="50"/>
      <c r="AP82" s="50"/>
      <c r="AQ82" s="50"/>
      <c r="AR82" s="50"/>
      <c r="AS82" s="50"/>
    </row>
    <row r="83" spans="1:45" s="5" customFormat="1" ht="14.55" customHeight="1" outlineLevel="1" x14ac:dyDescent="0.3">
      <c r="A83" s="97" t="str">
        <f>+'PI Budget'!A87</f>
        <v>TBD</v>
      </c>
      <c r="B83" s="97"/>
      <c r="C83" s="97"/>
      <c r="D83" s="97"/>
      <c r="E83" s="97"/>
      <c r="F83" s="97"/>
      <c r="G83" s="134">
        <v>0</v>
      </c>
      <c r="H83" s="134">
        <v>0</v>
      </c>
      <c r="I83" s="134">
        <v>0</v>
      </c>
      <c r="J83" s="134">
        <v>0</v>
      </c>
      <c r="K83" s="134">
        <v>0</v>
      </c>
      <c r="L83" s="166">
        <f>SUM(G83:K83)</f>
        <v>0</v>
      </c>
      <c r="M83" s="163"/>
      <c r="N83" s="163"/>
      <c r="O83" s="133"/>
      <c r="P83" s="133"/>
      <c r="Q83" s="133"/>
      <c r="R83" s="108"/>
      <c r="S83" s="97" t="s">
        <v>55</v>
      </c>
      <c r="T83" s="97"/>
      <c r="U83" s="97"/>
      <c r="V83" s="97"/>
      <c r="W83" s="97"/>
      <c r="X83" s="97"/>
      <c r="Y83" s="134">
        <v>0</v>
      </c>
      <c r="Z83" s="134">
        <v>0</v>
      </c>
      <c r="AA83" s="134">
        <v>0</v>
      </c>
      <c r="AB83" s="134">
        <v>0</v>
      </c>
      <c r="AC83" s="134">
        <v>0</v>
      </c>
      <c r="AD83" s="166">
        <f>SUM(Y83:AC83)</f>
        <v>0</v>
      </c>
      <c r="AE83" s="128"/>
      <c r="AF83" s="133"/>
      <c r="AG83" s="133"/>
      <c r="AH83" s="133"/>
      <c r="AK83" s="626" t="s">
        <v>166</v>
      </c>
      <c r="AL83" s="626"/>
      <c r="AM83" s="183"/>
      <c r="AN83" s="183"/>
      <c r="AO83" s="183"/>
      <c r="AP83" s="183"/>
      <c r="AQ83" s="183"/>
      <c r="AR83" s="183"/>
      <c r="AS83" s="4"/>
    </row>
    <row r="84" spans="1:45" s="3" customFormat="1" ht="12.3" customHeight="1" outlineLevel="1" x14ac:dyDescent="0.25">
      <c r="A84" s="97" t="str">
        <f>+'PI Budget'!A88</f>
        <v>TBD</v>
      </c>
      <c r="B84" s="97"/>
      <c r="C84" s="97"/>
      <c r="D84" s="97"/>
      <c r="E84" s="97"/>
      <c r="F84" s="97"/>
      <c r="G84" s="134">
        <v>0</v>
      </c>
      <c r="H84" s="134">
        <v>0</v>
      </c>
      <c r="I84" s="134">
        <v>0</v>
      </c>
      <c r="J84" s="134">
        <v>0</v>
      </c>
      <c r="K84" s="134">
        <v>0</v>
      </c>
      <c r="L84" s="166">
        <f>SUM(G84:K84)</f>
        <v>0</v>
      </c>
      <c r="M84" s="163"/>
      <c r="N84" s="163"/>
      <c r="O84" s="133"/>
      <c r="P84" s="133"/>
      <c r="Q84" s="133"/>
      <c r="R84" s="106"/>
      <c r="S84" s="97" t="s">
        <v>55</v>
      </c>
      <c r="T84" s="97"/>
      <c r="U84" s="97"/>
      <c r="V84" s="97"/>
      <c r="W84" s="97"/>
      <c r="X84" s="97"/>
      <c r="Y84" s="134">
        <v>0</v>
      </c>
      <c r="Z84" s="134">
        <v>0</v>
      </c>
      <c r="AA84" s="134">
        <v>0</v>
      </c>
      <c r="AB84" s="134">
        <v>0</v>
      </c>
      <c r="AC84" s="134">
        <v>0</v>
      </c>
      <c r="AD84" s="166">
        <f>SUM(Y84:AC84)</f>
        <v>0</v>
      </c>
      <c r="AE84" s="128"/>
      <c r="AF84" s="133"/>
      <c r="AG84" s="133"/>
      <c r="AH84" s="133"/>
      <c r="AK84" s="50"/>
      <c r="AL84" s="50"/>
      <c r="AM84" s="50"/>
      <c r="AN84" s="50"/>
      <c r="AO84" s="50"/>
      <c r="AP84" s="50"/>
      <c r="AQ84" s="50"/>
      <c r="AR84" s="50"/>
      <c r="AS84" s="53"/>
    </row>
    <row r="85" spans="1:45" s="6" customFormat="1" ht="13.05" customHeight="1" outlineLevel="1" x14ac:dyDescent="0.25">
      <c r="A85" s="13" t="s">
        <v>73</v>
      </c>
      <c r="B85" s="13"/>
      <c r="C85" s="8"/>
      <c r="D85" s="8"/>
      <c r="E85" s="8"/>
      <c r="F85" s="8"/>
      <c r="G85" s="135">
        <f>SUM(G82:G84)</f>
        <v>0</v>
      </c>
      <c r="H85" s="135">
        <f>SUM(H82:H84)</f>
        <v>0</v>
      </c>
      <c r="I85" s="135">
        <f>SUM(I82:I84)</f>
        <v>0</v>
      </c>
      <c r="J85" s="135">
        <f>SUM(J82:J84)</f>
        <v>0</v>
      </c>
      <c r="K85" s="135">
        <f>SUM(K82:K84)</f>
        <v>0</v>
      </c>
      <c r="L85" s="14">
        <f>+K85+J85+I85+H85+G85</f>
        <v>0</v>
      </c>
      <c r="M85" s="163"/>
      <c r="N85" s="163"/>
      <c r="O85" s="163"/>
      <c r="P85" s="163"/>
      <c r="Q85" s="163"/>
      <c r="R85" s="109"/>
      <c r="S85" s="13" t="s">
        <v>73</v>
      </c>
      <c r="T85" s="13"/>
      <c r="U85" s="8"/>
      <c r="V85" s="8"/>
      <c r="W85" s="8"/>
      <c r="X85" s="8"/>
      <c r="Y85" s="135">
        <f>SUM(Y82:Y84)</f>
        <v>0</v>
      </c>
      <c r="Z85" s="135">
        <f>SUM(Z82:Z84)</f>
        <v>0</v>
      </c>
      <c r="AA85" s="135">
        <f>SUM(AA82:AA84)</f>
        <v>0</v>
      </c>
      <c r="AB85" s="135">
        <f>SUM(AB82:AB84)</f>
        <v>0</v>
      </c>
      <c r="AC85" s="135">
        <f>SUM(AC82:AC84)</f>
        <v>0</v>
      </c>
      <c r="AD85" s="14">
        <f>+AC85+AB85+AA85+Z85+Y85</f>
        <v>0</v>
      </c>
      <c r="AE85" s="128"/>
      <c r="AF85" s="163"/>
      <c r="AG85" s="163"/>
      <c r="AH85" s="163"/>
      <c r="AK85" s="214">
        <f>+O48</f>
        <v>0</v>
      </c>
      <c r="AL85" s="53" t="s">
        <v>169</v>
      </c>
      <c r="AM85" s="214">
        <f>+P48</f>
        <v>0</v>
      </c>
      <c r="AN85" s="53" t="s">
        <v>49</v>
      </c>
      <c r="AO85" s="58">
        <f>+AM85-1</f>
        <v>-1</v>
      </c>
      <c r="AP85" s="53" t="s">
        <v>170</v>
      </c>
      <c r="AQ85" s="214">
        <f>+Q48</f>
        <v>0</v>
      </c>
      <c r="AR85" s="59" t="s">
        <v>171</v>
      </c>
      <c r="AS85" s="297"/>
    </row>
    <row r="86" spans="1:45" s="6" customFormat="1" ht="6" customHeight="1" x14ac:dyDescent="0.25">
      <c r="A86" s="9"/>
      <c r="B86" s="9"/>
      <c r="C86" s="9"/>
      <c r="D86" s="9"/>
      <c r="E86" s="9"/>
      <c r="F86" s="9"/>
      <c r="G86" s="9"/>
      <c r="H86" s="9"/>
      <c r="I86" s="9"/>
      <c r="J86" s="9"/>
      <c r="K86" s="10"/>
      <c r="L86" s="10"/>
      <c r="M86" s="163"/>
      <c r="N86" s="163"/>
      <c r="O86" s="10"/>
      <c r="P86" s="10"/>
      <c r="Q86" s="10"/>
      <c r="R86" s="109"/>
      <c r="S86" s="9"/>
      <c r="T86" s="9"/>
      <c r="U86" s="9"/>
      <c r="V86" s="9"/>
      <c r="W86" s="9"/>
      <c r="X86" s="9"/>
      <c r="Y86" s="9"/>
      <c r="Z86" s="9"/>
      <c r="AA86" s="9"/>
      <c r="AB86" s="9"/>
      <c r="AC86" s="10"/>
      <c r="AD86" s="10"/>
      <c r="AE86" s="128"/>
      <c r="AF86" s="10"/>
      <c r="AG86" s="10"/>
      <c r="AH86" s="10"/>
      <c r="AK86" s="50"/>
      <c r="AL86" s="50"/>
      <c r="AM86" s="50"/>
      <c r="AN86" s="50"/>
      <c r="AO86" s="50"/>
      <c r="AP86" s="50"/>
      <c r="AQ86" s="50"/>
      <c r="AR86" s="50"/>
      <c r="AS86" s="50"/>
    </row>
    <row r="87" spans="1:45" s="6" customFormat="1" x14ac:dyDescent="0.25">
      <c r="A87" s="13" t="s">
        <v>74</v>
      </c>
      <c r="B87" s="13"/>
      <c r="C87" s="8"/>
      <c r="D87" s="8"/>
      <c r="E87" s="8"/>
      <c r="F87" s="8"/>
      <c r="G87" s="135">
        <f>+G85+G79+G69+G62+G55+G48+G43+G34</f>
        <v>0</v>
      </c>
      <c r="H87" s="135">
        <f>+H85+H79+H69+H62+H55+H48+H43+H34</f>
        <v>0</v>
      </c>
      <c r="I87" s="135">
        <f>+I85+I79+I69+I62+I55+I48+I43+I34</f>
        <v>0</v>
      </c>
      <c r="J87" s="135">
        <f>+J85+J79+J69+J62+J55+J48+J43+J34</f>
        <v>0</v>
      </c>
      <c r="K87" s="135">
        <f>+K85+K79+K69+K62+K55+K48+K43+K34</f>
        <v>0</v>
      </c>
      <c r="L87" s="14">
        <f>SUM(G87:K87)</f>
        <v>0</v>
      </c>
      <c r="M87" s="163"/>
      <c r="N87" s="163"/>
      <c r="O87" s="163"/>
      <c r="P87" s="163"/>
      <c r="Q87" s="163"/>
      <c r="R87" s="109"/>
      <c r="S87" s="13" t="s">
        <v>74</v>
      </c>
      <c r="T87" s="13"/>
      <c r="U87" s="8"/>
      <c r="V87" s="8"/>
      <c r="W87" s="8"/>
      <c r="X87" s="8"/>
      <c r="Y87" s="135">
        <f>+Y85+Y79+Y69+Y62+Y55+Y48+Y43+Y34</f>
        <v>0</v>
      </c>
      <c r="Z87" s="135">
        <f>+Z85+Z79+Z69+Z62+Z55+Z48+Z43+Z34</f>
        <v>0</v>
      </c>
      <c r="AA87" s="135">
        <f>+AA85+AA79+AA69+AA62+AA55+AA48+AA43+AA34</f>
        <v>0</v>
      </c>
      <c r="AB87" s="135">
        <f>+AB85+AB79+AB69+AB62+AB55+AB48+AB43+AB34</f>
        <v>0</v>
      </c>
      <c r="AC87" s="135">
        <f>+AC85+AC79+AC69+AC62+AC55+AC48+AC43+AC34</f>
        <v>0</v>
      </c>
      <c r="AD87" s="14">
        <f>SUM(Y87:AC87)</f>
        <v>0</v>
      </c>
      <c r="AE87" s="128"/>
      <c r="AF87" s="163"/>
      <c r="AG87" s="163"/>
      <c r="AH87" s="163"/>
      <c r="AK87" s="58">
        <f>AK85</f>
        <v>0</v>
      </c>
      <c r="AL87" s="59" t="s">
        <v>172</v>
      </c>
      <c r="AM87" s="53"/>
      <c r="AN87" s="58" t="s">
        <v>173</v>
      </c>
      <c r="AO87" s="58"/>
      <c r="AP87" s="53"/>
      <c r="AQ87" s="302">
        <v>400</v>
      </c>
      <c r="AR87" s="59" t="s">
        <v>174</v>
      </c>
      <c r="AS87" s="297">
        <f>ROUND(AK87*AQ87*AQ85,0)</f>
        <v>0</v>
      </c>
    </row>
    <row r="88" spans="1:45" s="6" customFormat="1" ht="13.8" x14ac:dyDescent="0.25">
      <c r="A88" s="8" t="s">
        <v>75</v>
      </c>
      <c r="B88" s="8"/>
      <c r="C88" s="8"/>
      <c r="D88" s="8"/>
      <c r="E88" s="8"/>
      <c r="F88" s="8"/>
      <c r="G88" s="135">
        <f>+G87-G85-G78-G62-G69+G63-G77</f>
        <v>0</v>
      </c>
      <c r="H88" s="135">
        <f>+H87-H85-H78-H62-H69+H63-H77</f>
        <v>0</v>
      </c>
      <c r="I88" s="135">
        <f>+I87-I85-I78-I62-I69+I63-I77</f>
        <v>0</v>
      </c>
      <c r="J88" s="135">
        <f>+J87-J85-J78-J62-J69+J63-J77</f>
        <v>0</v>
      </c>
      <c r="K88" s="135">
        <f>+K87-K85-K78-K62-K69+K63-K77</f>
        <v>0</v>
      </c>
      <c r="L88" s="14">
        <f>SUM(G88:K88)</f>
        <v>0</v>
      </c>
      <c r="M88" s="163"/>
      <c r="N88" s="163"/>
      <c r="O88" s="163"/>
      <c r="P88" s="163"/>
      <c r="Q88" s="163"/>
      <c r="R88" s="109"/>
      <c r="S88" s="8" t="s">
        <v>75</v>
      </c>
      <c r="T88" s="8"/>
      <c r="U88" s="8"/>
      <c r="V88" s="8"/>
      <c r="W88" s="8"/>
      <c r="X88" s="8"/>
      <c r="Y88" s="135">
        <f>+Y87-Y85-Y78-Y62-Y69+Y63-Y77</f>
        <v>0</v>
      </c>
      <c r="Z88" s="135">
        <f>+Z87-Z85-Z78-Z62-Z69+Z63-Z77</f>
        <v>0</v>
      </c>
      <c r="AA88" s="135">
        <f>+AA87-AA85-AA78-AA62-AA69+AA63-AA77</f>
        <v>0</v>
      </c>
      <c r="AB88" s="135">
        <f>+AB87-AB85-AB78-AB62-AB69+AB63-AB77</f>
        <v>0</v>
      </c>
      <c r="AC88" s="135">
        <f>+AC87-AC85-AC78-AC62-AC69+AC63-AC77</f>
        <v>0</v>
      </c>
      <c r="AD88" s="14">
        <f>SUM(Y88:AC88)</f>
        <v>0</v>
      </c>
      <c r="AE88" s="128"/>
      <c r="AF88" s="163"/>
      <c r="AG88" s="163"/>
      <c r="AH88" s="163"/>
      <c r="AK88" s="50"/>
      <c r="AL88" s="50"/>
      <c r="AM88" s="50"/>
      <c r="AN88" s="50"/>
      <c r="AO88" s="50"/>
      <c r="AP88" s="50"/>
      <c r="AQ88" s="50"/>
      <c r="AR88" s="50"/>
      <c r="AS88" s="50"/>
    </row>
    <row r="89" spans="1:45" s="6" customFormat="1" ht="13.8" thickBot="1" x14ac:dyDescent="0.3">
      <c r="A89" s="13" t="s">
        <v>76</v>
      </c>
      <c r="B89" s="13"/>
      <c r="C89" s="27">
        <f>+'PI Budget'!C95</f>
        <v>0.53500000000000003</v>
      </c>
      <c r="D89" s="27"/>
      <c r="E89" s="27"/>
      <c r="F89" s="27"/>
      <c r="G89" s="139">
        <f>+ROUND(G88*$C$89,0)</f>
        <v>0</v>
      </c>
      <c r="H89" s="139">
        <f>+ROUND(H88*$C$89,0)</f>
        <v>0</v>
      </c>
      <c r="I89" s="139">
        <f>+ROUND(I88*$C$89,0)</f>
        <v>0</v>
      </c>
      <c r="J89" s="139">
        <f>+ROUND(J88*$C$89,0)</f>
        <v>0</v>
      </c>
      <c r="K89" s="139">
        <f>+ROUND(K88*$C$89,0)</f>
        <v>0</v>
      </c>
      <c r="L89" s="14">
        <f>SUM(G89:K89)</f>
        <v>0</v>
      </c>
      <c r="M89" s="163"/>
      <c r="N89" s="163"/>
      <c r="O89" s="163"/>
      <c r="P89" s="163"/>
      <c r="Q89" s="163"/>
      <c r="R89" s="109"/>
      <c r="S89" s="13" t="s">
        <v>76</v>
      </c>
      <c r="T89" s="13"/>
      <c r="U89" s="27">
        <v>0.49</v>
      </c>
      <c r="V89" s="27"/>
      <c r="W89" s="27"/>
      <c r="X89" s="27"/>
      <c r="Y89" s="139">
        <f>+Y88*$C$89</f>
        <v>0</v>
      </c>
      <c r="Z89" s="139">
        <f>+Z88*$C$89</f>
        <v>0</v>
      </c>
      <c r="AA89" s="139">
        <f>+AA88*$C$89</f>
        <v>0</v>
      </c>
      <c r="AB89" s="139">
        <f>+AB88*$C$89</f>
        <v>0</v>
      </c>
      <c r="AC89" s="139">
        <f>+AC88*$C$89</f>
        <v>0</v>
      </c>
      <c r="AD89" s="14">
        <f>SUM(Y89:AC89)</f>
        <v>0</v>
      </c>
      <c r="AE89" s="128"/>
      <c r="AF89" s="163"/>
      <c r="AG89" s="163"/>
      <c r="AH89" s="163"/>
      <c r="AK89" s="58">
        <f>AM85</f>
        <v>0</v>
      </c>
      <c r="AL89" s="53" t="s">
        <v>175</v>
      </c>
      <c r="AM89" s="53"/>
      <c r="AN89" s="53"/>
      <c r="AO89" s="58">
        <f>AK85</f>
        <v>0</v>
      </c>
      <c r="AP89" s="53" t="s">
        <v>176</v>
      </c>
      <c r="AQ89" s="63">
        <v>36</v>
      </c>
      <c r="AR89" s="59" t="s">
        <v>177</v>
      </c>
      <c r="AS89" s="297">
        <f>ROUND(AK89*AO89*AQ89*AQ85,0)</f>
        <v>0</v>
      </c>
    </row>
    <row r="90" spans="1:45" s="6" customFormat="1" ht="13.8" thickBot="1" x14ac:dyDescent="0.3">
      <c r="A90" s="28" t="s">
        <v>77</v>
      </c>
      <c r="B90" s="28"/>
      <c r="C90" s="29"/>
      <c r="D90" s="29"/>
      <c r="E90" s="29"/>
      <c r="F90" s="29"/>
      <c r="G90" s="136">
        <f>+G89+G87</f>
        <v>0</v>
      </c>
      <c r="H90" s="136">
        <f>+H89+H87</f>
        <v>0</v>
      </c>
      <c r="I90" s="136">
        <f>+I89+I87</f>
        <v>0</v>
      </c>
      <c r="J90" s="136">
        <f>+J89+J87</f>
        <v>0</v>
      </c>
      <c r="K90" s="136">
        <f>+K89+K87</f>
        <v>0</v>
      </c>
      <c r="L90" s="165">
        <f>SUM(G90:K90)</f>
        <v>0</v>
      </c>
      <c r="M90" s="163"/>
      <c r="N90" s="163"/>
      <c r="O90" s="186"/>
      <c r="P90" s="186"/>
      <c r="Q90" s="186"/>
      <c r="R90" s="109"/>
      <c r="S90" s="28" t="s">
        <v>77</v>
      </c>
      <c r="T90" s="28"/>
      <c r="U90" s="29"/>
      <c r="V90" s="29"/>
      <c r="W90" s="29"/>
      <c r="X90" s="29"/>
      <c r="Y90" s="136">
        <f>+Y89+Y87</f>
        <v>0</v>
      </c>
      <c r="Z90" s="136">
        <f>+Z89+Z87</f>
        <v>0</v>
      </c>
      <c r="AA90" s="136">
        <f>+AA89+AA87</f>
        <v>0</v>
      </c>
      <c r="AB90" s="136">
        <f>+AB89+AB87</f>
        <v>0</v>
      </c>
      <c r="AC90" s="136">
        <f>+AC89+AC87</f>
        <v>0</v>
      </c>
      <c r="AD90" s="165">
        <f>SUM(Y90:AC90)</f>
        <v>0</v>
      </c>
      <c r="AE90" s="128"/>
      <c r="AF90" s="186"/>
      <c r="AG90" s="186"/>
      <c r="AH90" s="186"/>
      <c r="AK90" s="58">
        <f>AO85</f>
        <v>-1</v>
      </c>
      <c r="AL90" s="53" t="s">
        <v>178</v>
      </c>
      <c r="AM90" s="53"/>
      <c r="AN90" s="53"/>
      <c r="AO90" s="58">
        <f>AK85</f>
        <v>0</v>
      </c>
      <c r="AP90" s="53" t="s">
        <v>176</v>
      </c>
      <c r="AQ90" s="68">
        <v>150</v>
      </c>
      <c r="AR90" s="59" t="s">
        <v>179</v>
      </c>
      <c r="AS90" s="297">
        <f>ROUND(AK90*AO90*AQ90*AQ85,0)</f>
        <v>0</v>
      </c>
    </row>
    <row r="91" spans="1:45" s="6" customFormat="1" ht="12.75" customHeight="1" x14ac:dyDescent="0.25">
      <c r="A91" s="31"/>
      <c r="B91" s="31"/>
      <c r="C91" s="31"/>
      <c r="D91" s="31"/>
      <c r="E91" s="31"/>
      <c r="F91" s="31"/>
      <c r="G91" s="31"/>
      <c r="H91" s="31"/>
      <c r="I91" s="31"/>
      <c r="J91" s="31"/>
      <c r="K91" s="374"/>
      <c r="L91" s="31"/>
      <c r="M91" s="163"/>
      <c r="N91" s="163"/>
      <c r="O91" s="374"/>
      <c r="P91" s="374"/>
      <c r="Q91" s="374"/>
      <c r="R91" s="109"/>
      <c r="S91" s="1"/>
      <c r="T91" s="1"/>
      <c r="U91" s="1"/>
      <c r="V91" s="1"/>
      <c r="W91" s="1"/>
      <c r="X91" s="1"/>
      <c r="Y91" s="1"/>
      <c r="Z91" s="1"/>
      <c r="AA91" s="1"/>
      <c r="AB91" s="1"/>
      <c r="AC91" s="2"/>
      <c r="AD91" s="1"/>
      <c r="AE91" s="128"/>
      <c r="AF91" s="2"/>
      <c r="AG91" s="2"/>
      <c r="AH91" s="2"/>
      <c r="AK91" s="58">
        <f>+AO85</f>
        <v>-1</v>
      </c>
      <c r="AL91" s="53" t="s">
        <v>184</v>
      </c>
      <c r="AM91" s="53"/>
      <c r="AN91" s="58" t="s">
        <v>173</v>
      </c>
      <c r="AO91" s="71">
        <f>+AK85</f>
        <v>0</v>
      </c>
      <c r="AP91" s="53" t="s">
        <v>176</v>
      </c>
      <c r="AQ91" s="62">
        <v>39</v>
      </c>
      <c r="AR91" s="59" t="s">
        <v>177</v>
      </c>
      <c r="AS91" s="297">
        <f>ROUND(AK91*AO91*AQ91*AQ85,0)</f>
        <v>0</v>
      </c>
    </row>
    <row r="92" spans="1:45" s="6" customFormat="1" ht="12.75" customHeight="1" x14ac:dyDescent="0.25">
      <c r="A92" s="31"/>
      <c r="B92" s="31"/>
      <c r="C92" s="31"/>
      <c r="D92" s="31"/>
      <c r="E92" s="31"/>
      <c r="F92" s="31"/>
      <c r="G92" s="31"/>
      <c r="H92" s="31"/>
      <c r="I92" s="31"/>
      <c r="J92" s="31"/>
      <c r="K92" s="374"/>
      <c r="L92" s="31"/>
      <c r="M92" s="163"/>
      <c r="N92" s="163"/>
      <c r="O92" s="374"/>
      <c r="P92" s="374"/>
      <c r="Q92" s="374"/>
      <c r="R92" s="109"/>
      <c r="S92" s="1"/>
      <c r="T92" s="1"/>
      <c r="U92" s="1"/>
      <c r="V92" s="1"/>
      <c r="W92" s="1"/>
      <c r="X92" s="1"/>
      <c r="Y92" s="1"/>
      <c r="Z92" s="1"/>
      <c r="AA92" s="1"/>
      <c r="AB92" s="1"/>
      <c r="AC92" s="2"/>
      <c r="AD92" s="1"/>
      <c r="AE92" s="128"/>
      <c r="AF92" s="2"/>
      <c r="AG92" s="2"/>
      <c r="AH92" s="2"/>
      <c r="AK92" s="58"/>
      <c r="AL92" s="53" t="s">
        <v>180</v>
      </c>
      <c r="AM92" s="53"/>
      <c r="AN92" s="58"/>
      <c r="AO92" s="58"/>
      <c r="AP92" s="53"/>
      <c r="AQ92" s="58"/>
      <c r="AR92" s="59"/>
      <c r="AS92" s="70">
        <v>0</v>
      </c>
    </row>
    <row r="93" spans="1:45" s="6" customFormat="1" ht="12.75" customHeight="1" x14ac:dyDescent="0.25">
      <c r="A93" s="31"/>
      <c r="B93" s="31"/>
      <c r="C93" s="31"/>
      <c r="D93" s="31"/>
      <c r="E93" s="31"/>
      <c r="F93" s="31"/>
      <c r="G93" s="31"/>
      <c r="H93" s="31"/>
      <c r="I93" s="31"/>
      <c r="J93" s="31"/>
      <c r="K93" s="374"/>
      <c r="L93" s="31"/>
      <c r="M93" s="163"/>
      <c r="N93" s="163"/>
      <c r="O93" s="374"/>
      <c r="P93" s="374"/>
      <c r="Q93" s="374"/>
      <c r="R93" s="109"/>
      <c r="S93" s="1"/>
      <c r="T93" s="1"/>
      <c r="U93" s="1"/>
      <c r="V93" s="1"/>
      <c r="W93" s="1"/>
      <c r="X93" s="1"/>
      <c r="Y93" s="1"/>
      <c r="Z93" s="1"/>
      <c r="AA93" s="1"/>
      <c r="AB93" s="1"/>
      <c r="AC93" s="2"/>
      <c r="AD93" s="1"/>
      <c r="AE93" s="128"/>
      <c r="AF93" s="2"/>
      <c r="AG93" s="2"/>
      <c r="AH93" s="2"/>
      <c r="AK93" s="58"/>
      <c r="AL93" s="53" t="s">
        <v>181</v>
      </c>
      <c r="AM93" s="53"/>
      <c r="AN93" s="58"/>
      <c r="AO93" s="58"/>
      <c r="AP93" s="53"/>
      <c r="AQ93" s="58"/>
      <c r="AR93" s="59"/>
      <c r="AS93" s="69">
        <f>+AK85*400</f>
        <v>0</v>
      </c>
    </row>
    <row r="94" spans="1:45" s="109" customFormat="1" x14ac:dyDescent="0.25">
      <c r="A94" s="105"/>
      <c r="B94" s="105"/>
      <c r="C94" s="105"/>
      <c r="D94" s="105"/>
      <c r="E94" s="105"/>
      <c r="F94" s="105"/>
      <c r="G94" s="105"/>
      <c r="H94" s="105"/>
      <c r="I94" s="105"/>
      <c r="J94" s="105"/>
      <c r="K94" s="379"/>
      <c r="L94" s="105"/>
      <c r="M94" s="379"/>
      <c r="N94" s="379"/>
      <c r="O94" s="379"/>
      <c r="P94" s="379"/>
      <c r="Q94" s="379"/>
      <c r="S94" s="105"/>
      <c r="T94" s="105"/>
      <c r="U94" s="105"/>
      <c r="V94" s="105"/>
      <c r="W94" s="105"/>
      <c r="X94" s="105"/>
      <c r="Y94" s="105"/>
      <c r="Z94" s="105"/>
      <c r="AA94" s="105"/>
      <c r="AB94" s="105"/>
      <c r="AC94" s="379"/>
      <c r="AD94" s="105"/>
      <c r="AE94" s="128"/>
      <c r="AF94" s="379"/>
      <c r="AG94" s="379"/>
      <c r="AH94" s="379"/>
      <c r="AK94" s="298">
        <f>+AK85</f>
        <v>0</v>
      </c>
      <c r="AL94" s="53" t="s">
        <v>185</v>
      </c>
      <c r="AM94" s="53"/>
      <c r="AN94" s="58"/>
      <c r="AO94" s="58"/>
      <c r="AP94" s="53"/>
      <c r="AQ94" s="58"/>
      <c r="AR94" s="59"/>
      <c r="AS94" s="69">
        <f>+AK94*100</f>
        <v>0</v>
      </c>
    </row>
    <row r="95" spans="1:45" s="109" customFormat="1" ht="13.8" thickBot="1" x14ac:dyDescent="0.3">
      <c r="A95" s="31"/>
      <c r="B95" s="31"/>
      <c r="C95" s="31"/>
      <c r="D95" s="31"/>
      <c r="E95" s="31"/>
      <c r="F95" s="31"/>
      <c r="G95" s="31"/>
      <c r="H95" s="31"/>
      <c r="I95" s="31"/>
      <c r="J95" s="31"/>
      <c r="K95" s="374"/>
      <c r="L95" s="31"/>
      <c r="M95" s="374"/>
      <c r="N95" s="374"/>
      <c r="O95" s="374"/>
      <c r="P95" s="374"/>
      <c r="Q95" s="374"/>
      <c r="S95" s="31"/>
      <c r="T95" s="31"/>
      <c r="U95" s="31"/>
      <c r="V95" s="31"/>
      <c r="W95" s="31"/>
      <c r="X95" s="31"/>
      <c r="Y95" s="31"/>
      <c r="Z95" s="31"/>
      <c r="AA95" s="31"/>
      <c r="AB95" s="31"/>
      <c r="AC95" s="374"/>
      <c r="AD95" s="31"/>
      <c r="AE95" s="128"/>
      <c r="AF95" s="374"/>
      <c r="AG95" s="374"/>
      <c r="AH95" s="374"/>
      <c r="AK95" s="58"/>
      <c r="AL95" s="53" t="s">
        <v>187</v>
      </c>
      <c r="AM95" s="53"/>
      <c r="AN95" s="64" t="s">
        <v>173</v>
      </c>
      <c r="AO95" s="217">
        <v>0.44500000000000001</v>
      </c>
      <c r="AP95" s="53" t="s">
        <v>188</v>
      </c>
      <c r="AQ95" s="72">
        <v>0</v>
      </c>
      <c r="AR95" s="59" t="s">
        <v>189</v>
      </c>
      <c r="AS95" s="297">
        <f>ROUND(AO95*AQ95*AQ85*AK85,0)</f>
        <v>0</v>
      </c>
    </row>
    <row r="96" spans="1:45" s="109" customFormat="1" ht="14.4" thickBot="1" x14ac:dyDescent="0.3">
      <c r="A96" s="117" t="s">
        <v>78</v>
      </c>
      <c r="B96" s="118"/>
      <c r="C96" s="119"/>
      <c r="D96" s="119"/>
      <c r="E96" s="119"/>
      <c r="F96" s="119"/>
      <c r="G96" s="236" t="e">
        <f t="shared" ref="G96:L96" si="27">+G85/G90</f>
        <v>#DIV/0!</v>
      </c>
      <c r="H96" s="236" t="e">
        <f t="shared" si="27"/>
        <v>#DIV/0!</v>
      </c>
      <c r="I96" s="236" t="e">
        <f t="shared" si="27"/>
        <v>#DIV/0!</v>
      </c>
      <c r="J96" s="236" t="e">
        <f t="shared" si="27"/>
        <v>#DIV/0!</v>
      </c>
      <c r="K96" s="236" t="e">
        <f t="shared" si="27"/>
        <v>#DIV/0!</v>
      </c>
      <c r="L96" s="236" t="e">
        <f t="shared" si="27"/>
        <v>#DIV/0!</v>
      </c>
      <c r="M96" s="145"/>
      <c r="N96" s="145"/>
      <c r="O96" s="145"/>
      <c r="P96" s="145"/>
      <c r="Q96" s="145"/>
      <c r="S96" s="117" t="s">
        <v>78</v>
      </c>
      <c r="T96" s="118"/>
      <c r="U96" s="119"/>
      <c r="V96" s="119"/>
      <c r="W96" s="119"/>
      <c r="X96" s="119"/>
      <c r="Y96" s="236" t="e">
        <f t="shared" ref="Y96:AD96" si="28">+Y85/Y90</f>
        <v>#DIV/0!</v>
      </c>
      <c r="Z96" s="236" t="e">
        <f t="shared" si="28"/>
        <v>#DIV/0!</v>
      </c>
      <c r="AA96" s="236" t="e">
        <f t="shared" si="28"/>
        <v>#DIV/0!</v>
      </c>
      <c r="AB96" s="236" t="e">
        <f t="shared" si="28"/>
        <v>#DIV/0!</v>
      </c>
      <c r="AC96" s="236" t="e">
        <f t="shared" si="28"/>
        <v>#DIV/0!</v>
      </c>
      <c r="AD96" s="236" t="e">
        <f t="shared" si="28"/>
        <v>#DIV/0!</v>
      </c>
      <c r="AE96" s="128"/>
      <c r="AF96" s="145"/>
      <c r="AG96" s="145"/>
      <c r="AH96" s="145"/>
      <c r="AK96" s="309" t="s">
        <v>196</v>
      </c>
      <c r="AL96" s="308"/>
      <c r="AM96" s="309"/>
      <c r="AN96" s="309"/>
      <c r="AO96" s="309"/>
      <c r="AP96" s="309"/>
      <c r="AQ96" s="309"/>
      <c r="AR96" s="309"/>
      <c r="AS96" s="310">
        <f>SUM(AS87:AS95)</f>
        <v>0</v>
      </c>
    </row>
    <row r="97" spans="1:45" s="109" customFormat="1" ht="13.8" thickBot="1" x14ac:dyDescent="0.3">
      <c r="A97" s="104"/>
      <c r="B97" s="104"/>
      <c r="C97" s="104"/>
      <c r="D97" s="104"/>
      <c r="E97" s="104"/>
      <c r="F97" s="104"/>
      <c r="G97" s="104"/>
      <c r="H97" s="104"/>
      <c r="I97" s="104"/>
      <c r="J97" s="104"/>
      <c r="K97" s="104"/>
      <c r="L97" s="104"/>
      <c r="M97" s="104"/>
      <c r="N97" s="104"/>
      <c r="O97" s="104"/>
      <c r="P97" s="104"/>
      <c r="Q97" s="104"/>
      <c r="S97" s="104"/>
      <c r="T97" s="104"/>
      <c r="U97" s="104"/>
      <c r="V97" s="104"/>
      <c r="W97" s="104"/>
      <c r="X97" s="104"/>
      <c r="Y97" s="104"/>
      <c r="Z97" s="104"/>
      <c r="AA97" s="104"/>
      <c r="AB97" s="104"/>
      <c r="AC97" s="104"/>
      <c r="AD97" s="104"/>
      <c r="AE97" s="128"/>
      <c r="AF97" s="104"/>
      <c r="AG97" s="104"/>
      <c r="AH97" s="104"/>
      <c r="AK97" s="317"/>
      <c r="AL97" s="296"/>
      <c r="AM97" s="296"/>
      <c r="AN97" s="295"/>
      <c r="AO97" s="295"/>
      <c r="AP97" s="296"/>
      <c r="AQ97" s="295"/>
      <c r="AR97" s="315"/>
      <c r="AS97" s="316"/>
    </row>
    <row r="98" spans="1:45" s="109" customFormat="1" ht="13.8" thickBot="1" x14ac:dyDescent="0.3">
      <c r="A98" s="118" t="s">
        <v>79</v>
      </c>
      <c r="B98" s="120" t="s">
        <v>80</v>
      </c>
      <c r="C98" s="121"/>
      <c r="D98" s="121"/>
      <c r="E98" s="121"/>
      <c r="F98" s="121"/>
      <c r="G98" s="144">
        <f t="shared" ref="G98:L98" si="29">+G90*$C$98</f>
        <v>0</v>
      </c>
      <c r="H98" s="144">
        <f t="shared" si="29"/>
        <v>0</v>
      </c>
      <c r="I98" s="144">
        <f t="shared" si="29"/>
        <v>0</v>
      </c>
      <c r="J98" s="144">
        <f t="shared" si="29"/>
        <v>0</v>
      </c>
      <c r="K98" s="144">
        <f t="shared" si="29"/>
        <v>0</v>
      </c>
      <c r="L98" s="144">
        <f t="shared" si="29"/>
        <v>0</v>
      </c>
      <c r="M98" s="144"/>
      <c r="N98" s="144"/>
      <c r="O98" s="144"/>
      <c r="P98" s="144"/>
      <c r="Q98" s="144"/>
      <c r="S98" s="118" t="s">
        <v>79</v>
      </c>
      <c r="T98" s="120" t="s">
        <v>80</v>
      </c>
      <c r="U98" s="121"/>
      <c r="V98" s="121"/>
      <c r="W98" s="121"/>
      <c r="X98" s="121"/>
      <c r="Y98" s="144">
        <f t="shared" ref="Y98:AD98" si="30">+Y90*$C$98</f>
        <v>0</v>
      </c>
      <c r="Z98" s="144">
        <f t="shared" si="30"/>
        <v>0</v>
      </c>
      <c r="AA98" s="144">
        <f t="shared" si="30"/>
        <v>0</v>
      </c>
      <c r="AB98" s="144">
        <f t="shared" si="30"/>
        <v>0</v>
      </c>
      <c r="AC98" s="144">
        <f t="shared" si="30"/>
        <v>0</v>
      </c>
      <c r="AD98" s="144">
        <f t="shared" si="30"/>
        <v>0</v>
      </c>
      <c r="AE98" s="128"/>
      <c r="AF98" s="144"/>
      <c r="AG98" s="144"/>
      <c r="AH98" s="144"/>
      <c r="AK98" s="295"/>
      <c r="AL98" s="296"/>
      <c r="AM98" s="296"/>
      <c r="AN98" s="318"/>
      <c r="AO98" s="319"/>
      <c r="AP98" s="296"/>
      <c r="AQ98" s="295"/>
      <c r="AR98" s="315"/>
      <c r="AS98" s="316"/>
    </row>
    <row r="99" spans="1:45" s="109" customFormat="1" ht="14.4" thickBot="1" x14ac:dyDescent="0.3">
      <c r="A99" s="31"/>
      <c r="B99" s="31"/>
      <c r="C99" s="31"/>
      <c r="D99" s="31"/>
      <c r="E99" s="31"/>
      <c r="F99" s="31"/>
      <c r="G99" s="31"/>
      <c r="H99" s="31"/>
      <c r="I99" s="31"/>
      <c r="J99" s="31"/>
      <c r="K99" s="374"/>
      <c r="L99" s="31"/>
      <c r="M99" s="374"/>
      <c r="N99" s="374"/>
      <c r="O99" s="374"/>
      <c r="P99" s="374"/>
      <c r="Q99" s="374"/>
      <c r="S99" s="31"/>
      <c r="T99" s="31"/>
      <c r="U99" s="31"/>
      <c r="V99" s="31"/>
      <c r="W99" s="31"/>
      <c r="X99" s="31"/>
      <c r="Y99" s="31"/>
      <c r="Z99" s="31"/>
      <c r="AA99" s="31"/>
      <c r="AB99" s="31"/>
      <c r="AC99" s="31"/>
      <c r="AD99" s="31"/>
      <c r="AE99" s="128"/>
      <c r="AF99" s="374"/>
      <c r="AG99" s="374"/>
      <c r="AH99" s="374"/>
      <c r="AK99" s="320"/>
      <c r="AL99" s="107"/>
      <c r="AM99" s="320"/>
      <c r="AN99" s="320"/>
      <c r="AO99" s="320"/>
      <c r="AP99" s="320"/>
      <c r="AQ99" s="320"/>
      <c r="AR99" s="320"/>
      <c r="AS99" s="321"/>
    </row>
    <row r="100" spans="1:45" s="105" customFormat="1" ht="13.8" thickBot="1" x14ac:dyDescent="0.3">
      <c r="A100" s="118" t="s">
        <v>81</v>
      </c>
      <c r="B100" s="118"/>
      <c r="C100" s="119"/>
      <c r="D100" s="119"/>
      <c r="E100" s="119"/>
      <c r="F100" s="119"/>
      <c r="G100" s="144">
        <f t="shared" ref="G100:L100" si="31">+Y90</f>
        <v>0</v>
      </c>
      <c r="H100" s="144">
        <f t="shared" si="31"/>
        <v>0</v>
      </c>
      <c r="I100" s="144">
        <f t="shared" si="31"/>
        <v>0</v>
      </c>
      <c r="J100" s="144">
        <f t="shared" si="31"/>
        <v>0</v>
      </c>
      <c r="K100" s="144">
        <f t="shared" si="31"/>
        <v>0</v>
      </c>
      <c r="L100" s="144">
        <f t="shared" si="31"/>
        <v>0</v>
      </c>
      <c r="M100" s="144"/>
      <c r="N100" s="144"/>
      <c r="O100" s="144"/>
      <c r="P100" s="144"/>
      <c r="Q100" s="144"/>
      <c r="S100" s="118" t="s">
        <v>81</v>
      </c>
      <c r="T100" s="118"/>
      <c r="U100" s="119"/>
      <c r="V100" s="119"/>
      <c r="W100" s="119"/>
      <c r="X100" s="119"/>
      <c r="Y100" s="144">
        <f t="shared" ref="Y100:AD100" si="32">+Y90</f>
        <v>0</v>
      </c>
      <c r="Z100" s="144">
        <f t="shared" si="32"/>
        <v>0</v>
      </c>
      <c r="AA100" s="144">
        <f t="shared" si="32"/>
        <v>0</v>
      </c>
      <c r="AB100" s="144">
        <f t="shared" si="32"/>
        <v>0</v>
      </c>
      <c r="AC100" s="144">
        <f t="shared" si="32"/>
        <v>0</v>
      </c>
      <c r="AD100" s="144">
        <f t="shared" si="32"/>
        <v>0</v>
      </c>
      <c r="AE100" s="128"/>
      <c r="AF100" s="144"/>
      <c r="AG100" s="144"/>
      <c r="AH100" s="144"/>
    </row>
    <row r="101" spans="1:45" s="105" customFormat="1" ht="13.8" thickBot="1" x14ac:dyDescent="0.3">
      <c r="A101" s="31"/>
      <c r="B101" s="31"/>
      <c r="C101" s="31"/>
      <c r="D101" s="31"/>
      <c r="E101" s="31"/>
      <c r="F101" s="31"/>
      <c r="G101" s="31"/>
      <c r="H101" s="31"/>
      <c r="I101" s="31"/>
      <c r="J101" s="31"/>
      <c r="K101" s="374"/>
      <c r="L101" s="123"/>
      <c r="M101" s="374"/>
      <c r="N101" s="374"/>
      <c r="O101" s="374"/>
      <c r="P101" s="374"/>
      <c r="Q101" s="374"/>
      <c r="S101" s="31"/>
      <c r="T101" s="31"/>
      <c r="U101" s="31"/>
      <c r="V101" s="31"/>
      <c r="W101" s="31"/>
      <c r="X101" s="31"/>
      <c r="Y101" s="31"/>
      <c r="Z101" s="31"/>
      <c r="AA101" s="31"/>
      <c r="AB101" s="31"/>
      <c r="AC101" s="31"/>
      <c r="AD101" s="31"/>
      <c r="AE101" s="128"/>
      <c r="AF101" s="374"/>
      <c r="AG101" s="374"/>
      <c r="AH101" s="374"/>
    </row>
    <row r="102" spans="1:45" s="105" customFormat="1" ht="13.8" thickBot="1" x14ac:dyDescent="0.3">
      <c r="A102" s="118" t="s">
        <v>82</v>
      </c>
      <c r="B102" s="118"/>
      <c r="C102" s="119"/>
      <c r="D102" s="119"/>
      <c r="E102" s="119"/>
      <c r="F102" s="119"/>
      <c r="G102" s="144">
        <f>+G100-G98</f>
        <v>0</v>
      </c>
      <c r="H102" s="144">
        <f>+H100-H98</f>
        <v>0</v>
      </c>
      <c r="I102" s="144">
        <f>+I100-I98</f>
        <v>0</v>
      </c>
      <c r="J102" s="144">
        <f>+J100-J98</f>
        <v>0</v>
      </c>
      <c r="K102" s="144">
        <f>+K100-K98</f>
        <v>0</v>
      </c>
      <c r="L102" s="144">
        <f>+L100-L90</f>
        <v>0</v>
      </c>
      <c r="M102" s="144"/>
      <c r="N102" s="144"/>
      <c r="O102" s="144"/>
      <c r="P102" s="144"/>
      <c r="Q102" s="144"/>
      <c r="S102" s="118" t="s">
        <v>82</v>
      </c>
      <c r="T102" s="118"/>
      <c r="U102" s="119"/>
      <c r="V102" s="119"/>
      <c r="W102" s="119"/>
      <c r="X102" s="119"/>
      <c r="Y102" s="144">
        <f t="shared" ref="Y102:AD102" si="33">+Y100-Y98</f>
        <v>0</v>
      </c>
      <c r="Z102" s="144">
        <f t="shared" si="33"/>
        <v>0</v>
      </c>
      <c r="AA102" s="144">
        <f t="shared" si="33"/>
        <v>0</v>
      </c>
      <c r="AB102" s="144">
        <f t="shared" si="33"/>
        <v>0</v>
      </c>
      <c r="AC102" s="144">
        <f t="shared" si="33"/>
        <v>0</v>
      </c>
      <c r="AD102" s="144">
        <f t="shared" si="33"/>
        <v>0</v>
      </c>
      <c r="AE102" s="128"/>
      <c r="AF102" s="144"/>
      <c r="AG102" s="144"/>
      <c r="AH102" s="144"/>
    </row>
    <row r="103" spans="1:45" s="105" customFormat="1" x14ac:dyDescent="0.25">
      <c r="A103" s="31"/>
      <c r="B103" s="31"/>
      <c r="C103" s="31"/>
      <c r="D103" s="31"/>
      <c r="E103" s="31"/>
      <c r="F103" s="31"/>
      <c r="G103" s="31"/>
      <c r="H103" s="31"/>
      <c r="I103" s="31"/>
      <c r="J103" s="31"/>
      <c r="K103" s="123"/>
      <c r="L103" s="128"/>
      <c r="M103" s="128"/>
      <c r="N103" s="128"/>
      <c r="O103" s="123"/>
      <c r="P103" s="123"/>
      <c r="Q103" s="123"/>
      <c r="S103" s="31"/>
      <c r="T103" s="31"/>
      <c r="U103" s="31"/>
      <c r="V103" s="31"/>
      <c r="W103" s="31"/>
      <c r="X103" s="31"/>
      <c r="Y103" s="31"/>
      <c r="Z103" s="31"/>
      <c r="AA103" s="31"/>
      <c r="AB103" s="31"/>
      <c r="AC103" s="123"/>
      <c r="AD103" s="128"/>
      <c r="AE103" s="128"/>
      <c r="AF103" s="123"/>
      <c r="AG103" s="123"/>
      <c r="AH103" s="123"/>
    </row>
    <row r="104" spans="1:45" s="105" customFormat="1" x14ac:dyDescent="0.25">
      <c r="K104" s="110"/>
      <c r="L104" s="110"/>
      <c r="M104" s="110"/>
      <c r="N104" s="110"/>
      <c r="O104" s="110"/>
      <c r="P104" s="110"/>
      <c r="Q104" s="110"/>
    </row>
    <row r="105" spans="1:45" s="105" customFormat="1" x14ac:dyDescent="0.25">
      <c r="K105" s="110"/>
      <c r="L105" s="110"/>
      <c r="M105" s="110"/>
      <c r="N105" s="110"/>
      <c r="O105" s="110"/>
      <c r="P105" s="110"/>
      <c r="Q105" s="110"/>
    </row>
    <row r="106" spans="1:45" ht="17.399999999999999" x14ac:dyDescent="0.3">
      <c r="A106" s="285" t="s">
        <v>83</v>
      </c>
      <c r="B106" s="326"/>
      <c r="C106" s="326"/>
      <c r="D106" s="326"/>
      <c r="E106" s="326"/>
      <c r="F106" s="326"/>
      <c r="G106" s="327" t="s">
        <v>197</v>
      </c>
      <c r="H106" s="328">
        <f>+B6</f>
        <v>0</v>
      </c>
      <c r="I106" s="328"/>
      <c r="J106" s="330" t="e">
        <f>+G8</f>
        <v>#REF!</v>
      </c>
      <c r="K106" s="329"/>
      <c r="L106" s="329"/>
    </row>
    <row r="107" spans="1:45" ht="13.8" x14ac:dyDescent="0.25">
      <c r="A107" s="281"/>
      <c r="B107" s="281"/>
      <c r="C107" s="281"/>
      <c r="D107" s="281"/>
      <c r="E107" s="281"/>
      <c r="F107" s="281"/>
      <c r="G107" s="281"/>
      <c r="H107" s="31"/>
      <c r="I107" s="31"/>
      <c r="J107" s="31"/>
      <c r="K107" s="374"/>
      <c r="L107" s="374"/>
    </row>
    <row r="108" spans="1:45" ht="13.8" x14ac:dyDescent="0.25">
      <c r="A108" s="605" t="s">
        <v>84</v>
      </c>
      <c r="B108" s="606"/>
      <c r="C108" s="606"/>
      <c r="D108" s="606"/>
      <c r="E108" s="606"/>
      <c r="F108" s="607"/>
      <c r="G108" s="286" t="s">
        <v>25</v>
      </c>
      <c r="H108" s="286" t="s">
        <v>26</v>
      </c>
      <c r="I108" s="286" t="s">
        <v>27</v>
      </c>
      <c r="J108" s="286" t="s">
        <v>28</v>
      </c>
      <c r="K108" s="286" t="s">
        <v>29</v>
      </c>
      <c r="L108" s="286" t="s">
        <v>30</v>
      </c>
    </row>
    <row r="109" spans="1:45" ht="13.8" x14ac:dyDescent="0.25">
      <c r="A109" s="50" t="s">
        <v>19</v>
      </c>
      <c r="B109" s="31"/>
      <c r="C109" s="31"/>
      <c r="D109" s="31"/>
      <c r="E109" s="31"/>
      <c r="F109" s="31"/>
      <c r="G109" s="282">
        <f>+'College 3'!G15+'College 3'!G16+'College 3'!G17+'College 3'!G18+'College 3'!G19+'College 3'!G20+'College 3'!G21+'College 3'!G22+'College 3'!G23+'College 3'!G24+'College 3'!G25+'College 3'!G32+'College 3'!G33</f>
        <v>0</v>
      </c>
      <c r="H109" s="282">
        <f>+'College 3'!H15+'College 3'!H16+'College 3'!H17+'College 3'!H18+'College 3'!H19+'College 3'!H20+'College 3'!H21+'College 3'!H22+'College 3'!H23+'College 3'!H24+'College 3'!H25+'College 3'!H32+'College 3'!H33</f>
        <v>0</v>
      </c>
      <c r="I109" s="282">
        <f>+'College 3'!I15+'College 3'!I16+'College 3'!I17+'College 3'!I18+'College 3'!I19+'College 3'!I20+'College 3'!I21+'College 3'!I22+'College 3'!I23+'College 3'!I24+'College 3'!I25+'College 3'!I32+'College 3'!I33</f>
        <v>0</v>
      </c>
      <c r="J109" s="282">
        <f>+'College 3'!J15+'College 3'!J16+'College 3'!J17+'College 3'!J18+'College 3'!J19+'College 3'!J20+'College 3'!J21+'College 3'!J22+'College 3'!J23+'College 3'!J24+'College 3'!J25+'College 3'!J32+'College 3'!J33</f>
        <v>0</v>
      </c>
      <c r="K109" s="282">
        <f>+'College 3'!K15+'College 3'!K16+'College 3'!K17+'College 3'!K18+'College 3'!K19+'College 3'!K20+'College 3'!K21+'College 3'!K22+'College 3'!K23+'College 3'!K24+'College 3'!K25+'College 3'!K32+'College 3'!K33</f>
        <v>0</v>
      </c>
      <c r="L109" s="282">
        <f t="shared" ref="L109:L122" si="34">SUM(G109:K109)</f>
        <v>0</v>
      </c>
    </row>
    <row r="110" spans="1:45" ht="13.8" x14ac:dyDescent="0.25">
      <c r="A110" s="50" t="s">
        <v>85</v>
      </c>
      <c r="B110" s="31"/>
      <c r="C110" s="31"/>
      <c r="D110" s="31"/>
      <c r="E110" s="31"/>
      <c r="F110" s="31"/>
      <c r="G110" s="283">
        <f>+'College 3'!G26+'College 3'!G27+'College 3'!G28+'College 3'!G29+'College 3'!G30+'College 3'!G31</f>
        <v>0</v>
      </c>
      <c r="H110" s="283">
        <f>+'College 3'!H26+'College 3'!H27+'College 3'!H28+'College 3'!H29+'College 3'!H30+'College 3'!H31</f>
        <v>0</v>
      </c>
      <c r="I110" s="283">
        <f>+'College 3'!I26+'College 3'!I27+'College 3'!I28+'College 3'!I29+'College 3'!I30+'College 3'!I31</f>
        <v>0</v>
      </c>
      <c r="J110" s="283">
        <f>+'College 3'!J26+'College 3'!J27+'College 3'!J28+'College 3'!J29+'College 3'!J30+'College 3'!J31</f>
        <v>0</v>
      </c>
      <c r="K110" s="283">
        <f>+'College 3'!K26+'College 3'!K27+'College 3'!K28+'College 3'!K29+'College 3'!K30+'College 3'!K31</f>
        <v>0</v>
      </c>
      <c r="L110" s="283">
        <f t="shared" si="34"/>
        <v>0</v>
      </c>
    </row>
    <row r="111" spans="1:45" ht="13.8" x14ac:dyDescent="0.25">
      <c r="A111" s="50" t="s">
        <v>86</v>
      </c>
      <c r="B111" s="31"/>
      <c r="C111" s="31"/>
      <c r="D111" s="31"/>
      <c r="E111" s="31"/>
      <c r="F111" s="31"/>
      <c r="G111" s="283">
        <f>+'College 3'!G43</f>
        <v>0</v>
      </c>
      <c r="H111" s="283">
        <f>+'College 3'!H43</f>
        <v>0</v>
      </c>
      <c r="I111" s="283">
        <f>+'College 3'!I43</f>
        <v>0</v>
      </c>
      <c r="J111" s="283">
        <f>+'College 3'!J43</f>
        <v>0</v>
      </c>
      <c r="K111" s="283">
        <f>+'College 3'!K43</f>
        <v>0</v>
      </c>
      <c r="L111" s="283">
        <f t="shared" si="34"/>
        <v>0</v>
      </c>
    </row>
    <row r="112" spans="1:45" ht="13.8" x14ac:dyDescent="0.25">
      <c r="A112" s="50" t="s">
        <v>87</v>
      </c>
      <c r="B112" s="31"/>
      <c r="C112" s="31"/>
      <c r="D112" s="31"/>
      <c r="E112" s="31"/>
      <c r="F112" s="31"/>
      <c r="G112" s="283">
        <f>+'College 3'!G76</f>
        <v>0</v>
      </c>
      <c r="H112" s="283">
        <f>+'College 3'!H76</f>
        <v>0</v>
      </c>
      <c r="I112" s="283">
        <f>+'College 3'!I76</f>
        <v>0</v>
      </c>
      <c r="J112" s="283">
        <f>+'College 3'!J76</f>
        <v>0</v>
      </c>
      <c r="K112" s="283">
        <f>+'College 3'!K76</f>
        <v>0</v>
      </c>
      <c r="L112" s="283">
        <f t="shared" si="34"/>
        <v>0</v>
      </c>
    </row>
    <row r="113" spans="1:12" ht="13.8" x14ac:dyDescent="0.25">
      <c r="A113" s="50" t="s">
        <v>61</v>
      </c>
      <c r="B113" s="31"/>
      <c r="C113" s="31"/>
      <c r="D113" s="31"/>
      <c r="E113" s="31"/>
      <c r="F113" s="31"/>
      <c r="G113" s="283">
        <f>+'College 3'!G69</f>
        <v>0</v>
      </c>
      <c r="H113" s="283">
        <f>+'College 3'!H69</f>
        <v>0</v>
      </c>
      <c r="I113" s="283">
        <f>+'College 3'!I69</f>
        <v>0</v>
      </c>
      <c r="J113" s="283">
        <f>+'College 3'!J69</f>
        <v>0</v>
      </c>
      <c r="K113" s="283">
        <f>+'College 3'!K69</f>
        <v>0</v>
      </c>
      <c r="L113" s="283">
        <f t="shared" si="34"/>
        <v>0</v>
      </c>
    </row>
    <row r="114" spans="1:12" ht="13.8" x14ac:dyDescent="0.25">
      <c r="A114" s="50" t="s">
        <v>88</v>
      </c>
      <c r="B114" s="31"/>
      <c r="C114" s="31"/>
      <c r="D114" s="31"/>
      <c r="E114" s="31"/>
      <c r="F114" s="31"/>
      <c r="G114" s="283">
        <f>+'College 3'!G85</f>
        <v>0</v>
      </c>
      <c r="H114" s="283">
        <f>+'College 3'!H85</f>
        <v>0</v>
      </c>
      <c r="I114" s="283">
        <f>+'College 3'!I85</f>
        <v>0</v>
      </c>
      <c r="J114" s="283">
        <f>+'College 3'!J85</f>
        <v>0</v>
      </c>
      <c r="K114" s="283">
        <f>+'College 3'!K85</f>
        <v>0</v>
      </c>
      <c r="L114" s="283">
        <f t="shared" si="34"/>
        <v>0</v>
      </c>
    </row>
    <row r="115" spans="1:12" ht="13.8" x14ac:dyDescent="0.25">
      <c r="A115" s="50" t="s">
        <v>89</v>
      </c>
      <c r="B115" s="31"/>
      <c r="C115" s="31"/>
      <c r="D115" s="31"/>
      <c r="E115" s="31"/>
      <c r="F115" s="31"/>
      <c r="G115" s="283">
        <f>+'College 3'!G63</f>
        <v>0</v>
      </c>
      <c r="H115" s="283">
        <f>+'College 3'!H63</f>
        <v>0</v>
      </c>
      <c r="I115" s="283">
        <f>+'College 3'!I63</f>
        <v>0</v>
      </c>
      <c r="J115" s="283">
        <f>+'College 3'!J63</f>
        <v>0</v>
      </c>
      <c r="K115" s="283">
        <f>+'College 3'!K63</f>
        <v>0</v>
      </c>
      <c r="L115" s="283">
        <f t="shared" si="34"/>
        <v>0</v>
      </c>
    </row>
    <row r="116" spans="1:12" ht="13.8" x14ac:dyDescent="0.25">
      <c r="A116" s="50" t="s">
        <v>90</v>
      </c>
      <c r="B116" s="31"/>
      <c r="C116" s="31"/>
      <c r="D116" s="31"/>
      <c r="E116" s="31"/>
      <c r="F116" s="31"/>
      <c r="G116" s="283">
        <f>+'College 3'!G62-'College 3'!G63</f>
        <v>0</v>
      </c>
      <c r="H116" s="283">
        <f>+'College 3'!H62-'College 3'!H63</f>
        <v>0</v>
      </c>
      <c r="I116" s="283">
        <f>+'College 3'!I62-'College 3'!I63</f>
        <v>0</v>
      </c>
      <c r="J116" s="283">
        <f>+'College 3'!J62-'College 3'!J63</f>
        <v>0</v>
      </c>
      <c r="K116" s="283">
        <f>+'College 3'!K62-'College 3'!K63</f>
        <v>0</v>
      </c>
      <c r="L116" s="283">
        <f t="shared" si="34"/>
        <v>0</v>
      </c>
    </row>
    <row r="117" spans="1:12" ht="13.8" x14ac:dyDescent="0.25">
      <c r="A117" s="50" t="s">
        <v>47</v>
      </c>
      <c r="B117" s="31"/>
      <c r="C117" s="31"/>
      <c r="D117" s="31"/>
      <c r="E117" s="31"/>
      <c r="F117" s="31"/>
      <c r="G117" s="283">
        <f>+'College 3'!G48</f>
        <v>0</v>
      </c>
      <c r="H117" s="283">
        <f>+'College 3'!H48</f>
        <v>0</v>
      </c>
      <c r="I117" s="283">
        <f>+'College 3'!I48</f>
        <v>0</v>
      </c>
      <c r="J117" s="283">
        <f>+'College 3'!J48</f>
        <v>0</v>
      </c>
      <c r="K117" s="283">
        <f>+'College 3'!K48</f>
        <v>0</v>
      </c>
      <c r="L117" s="283">
        <f t="shared" si="34"/>
        <v>0</v>
      </c>
    </row>
    <row r="118" spans="1:12" ht="13.8" x14ac:dyDescent="0.25">
      <c r="A118" s="50" t="s">
        <v>91</v>
      </c>
      <c r="B118" s="31"/>
      <c r="C118" s="31"/>
      <c r="D118" s="31"/>
      <c r="E118" s="31"/>
      <c r="F118" s="31"/>
      <c r="G118" s="283">
        <f>+'College 3'!G78</f>
        <v>0</v>
      </c>
      <c r="H118" s="283">
        <f>+'College 3'!H78</f>
        <v>0</v>
      </c>
      <c r="I118" s="283">
        <f>+'College 3'!I78</f>
        <v>0</v>
      </c>
      <c r="J118" s="283">
        <f>+'College 3'!J78</f>
        <v>0</v>
      </c>
      <c r="K118" s="283">
        <f>+'College 3'!K78</f>
        <v>0</v>
      </c>
      <c r="L118" s="283">
        <f t="shared" si="34"/>
        <v>0</v>
      </c>
    </row>
    <row r="119" spans="1:12" ht="13.8" x14ac:dyDescent="0.25">
      <c r="A119" s="50" t="s">
        <v>92</v>
      </c>
      <c r="B119" s="31"/>
      <c r="C119" s="31"/>
      <c r="D119" s="31"/>
      <c r="E119" s="31"/>
      <c r="F119" s="31"/>
      <c r="G119" s="283">
        <f>+'College 3'!G55+'College 3'!G72+'College 3'!G73+'College 3'!G74+'College 3'!G75</f>
        <v>0</v>
      </c>
      <c r="H119" s="283">
        <f>+'College 3'!H55+'College 3'!H72+'College 3'!H73+'College 3'!H74+'College 3'!H75</f>
        <v>0</v>
      </c>
      <c r="I119" s="283">
        <f>+'College 3'!I55+'College 3'!I72+'College 3'!I73+'College 3'!I74+'College 3'!I75</f>
        <v>0</v>
      </c>
      <c r="J119" s="283">
        <f>+'College 3'!J55+'College 3'!J72+'College 3'!J73+'College 3'!J74+'College 3'!J75</f>
        <v>0</v>
      </c>
      <c r="K119" s="283">
        <f>+'College 3'!K55+'College 3'!K72+'College 3'!K73+'College 3'!K74+'College 3'!K75</f>
        <v>0</v>
      </c>
      <c r="L119" s="283">
        <f t="shared" si="34"/>
        <v>0</v>
      </c>
    </row>
    <row r="120" spans="1:12" ht="13.8" x14ac:dyDescent="0.25">
      <c r="A120" s="50" t="s">
        <v>93</v>
      </c>
      <c r="B120" s="31"/>
      <c r="C120" s="31"/>
      <c r="D120" s="31"/>
      <c r="E120" s="31"/>
      <c r="F120" s="31"/>
      <c r="G120" s="283">
        <f>+'College 3'!G77</f>
        <v>0</v>
      </c>
      <c r="H120" s="283">
        <f>+'College 3'!H77</f>
        <v>0</v>
      </c>
      <c r="I120" s="283">
        <f>+'College 3'!I77</f>
        <v>0</v>
      </c>
      <c r="J120" s="283">
        <f>+'College 3'!J77</f>
        <v>0</v>
      </c>
      <c r="K120" s="283">
        <f>+'College 3'!K77</f>
        <v>0</v>
      </c>
      <c r="L120" s="283">
        <f t="shared" si="34"/>
        <v>0</v>
      </c>
    </row>
    <row r="121" spans="1:12" ht="13.8" x14ac:dyDescent="0.25">
      <c r="A121" s="50" t="s">
        <v>94</v>
      </c>
      <c r="B121" s="31"/>
      <c r="C121" s="31"/>
      <c r="D121" s="31"/>
      <c r="E121" s="31"/>
      <c r="F121" s="31"/>
      <c r="G121" s="283">
        <f>+'College 3'!G89</f>
        <v>0</v>
      </c>
      <c r="H121" s="283">
        <f>+'College 3'!H89</f>
        <v>0</v>
      </c>
      <c r="I121" s="283">
        <f>+'College 3'!I89</f>
        <v>0</v>
      </c>
      <c r="J121" s="283">
        <f>+'College 3'!J89</f>
        <v>0</v>
      </c>
      <c r="K121" s="283">
        <f>+'College 3'!K89</f>
        <v>0</v>
      </c>
      <c r="L121" s="283">
        <f t="shared" si="34"/>
        <v>0</v>
      </c>
    </row>
    <row r="122" spans="1:12" ht="13.8" x14ac:dyDescent="0.25">
      <c r="A122" s="50" t="s">
        <v>95</v>
      </c>
      <c r="B122" s="31"/>
      <c r="C122" s="31"/>
      <c r="D122" s="31"/>
      <c r="E122" s="31"/>
      <c r="F122" s="31"/>
      <c r="G122" s="284" t="s">
        <v>96</v>
      </c>
      <c r="H122" s="284" t="s">
        <v>96</v>
      </c>
      <c r="I122" s="284" t="s">
        <v>96</v>
      </c>
      <c r="J122" s="284" t="s">
        <v>96</v>
      </c>
      <c r="K122" s="284" t="s">
        <v>96</v>
      </c>
      <c r="L122" s="283">
        <f t="shared" si="34"/>
        <v>0</v>
      </c>
    </row>
    <row r="123" spans="1:12" ht="13.8" x14ac:dyDescent="0.25">
      <c r="A123" s="287" t="s">
        <v>97</v>
      </c>
      <c r="B123" s="289"/>
      <c r="C123" s="289"/>
      <c r="D123" s="289"/>
      <c r="E123" s="289"/>
      <c r="F123" s="289"/>
      <c r="G123" s="288">
        <f t="shared" ref="G123:L123" si="35">SUM(G109:G122)</f>
        <v>0</v>
      </c>
      <c r="H123" s="288">
        <f t="shared" si="35"/>
        <v>0</v>
      </c>
      <c r="I123" s="288">
        <f t="shared" si="35"/>
        <v>0</v>
      </c>
      <c r="J123" s="288">
        <f t="shared" si="35"/>
        <v>0</v>
      </c>
      <c r="K123" s="288">
        <f t="shared" si="35"/>
        <v>0</v>
      </c>
      <c r="L123" s="288">
        <f t="shared" si="35"/>
        <v>0</v>
      </c>
    </row>
  </sheetData>
  <sheetProtection selectLockedCells="1"/>
  <mergeCells count="25">
    <mergeCell ref="AK83:AL83"/>
    <mergeCell ref="A108:F108"/>
    <mergeCell ref="D75:E75"/>
    <mergeCell ref="D76:E76"/>
    <mergeCell ref="B9:E9"/>
    <mergeCell ref="AK43:AS43"/>
    <mergeCell ref="AK46:AL46"/>
    <mergeCell ref="AK62:AS62"/>
    <mergeCell ref="AK65:AL65"/>
    <mergeCell ref="T9:W9"/>
    <mergeCell ref="B12:G12"/>
    <mergeCell ref="T12:Y12"/>
    <mergeCell ref="D13:F13"/>
    <mergeCell ref="V13:X13"/>
    <mergeCell ref="J3:L4"/>
    <mergeCell ref="B6:E6"/>
    <mergeCell ref="B7:E7"/>
    <mergeCell ref="B8:E8"/>
    <mergeCell ref="AB3:AD4"/>
    <mergeCell ref="B4:E4"/>
    <mergeCell ref="T4:W4"/>
    <mergeCell ref="B5:E5"/>
    <mergeCell ref="J5:L5"/>
    <mergeCell ref="T5:W5"/>
    <mergeCell ref="AB5:AD5"/>
  </mergeCells>
  <pageMargins left="0.75" right="0.75" top="1.04" bottom="0.75" header="0.5" footer="0.5"/>
  <pageSetup scale="60" fitToHeight="0" orientation="portrait" r:id="rId1"/>
  <headerFooter alignWithMargins="0">
    <oddHeader>&amp;L&amp;G&amp;R&amp;"Arial Black,Regular"&amp;12&amp;K01+000Research 
Administration 
Services Team</oddHeader>
    <oddFooter xml:space="preserve">&amp;L&amp;9&amp;Z&amp;F&amp;C&amp;9University of Central Florida CCIE&amp;R&amp;9Prepared by: E. Blackwell, &amp;D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57DB4-B795-4462-8597-256689B1E78A}">
  <sheetPr>
    <pageSetUpPr fitToPage="1"/>
  </sheetPr>
  <dimension ref="A1:AS123"/>
  <sheetViews>
    <sheetView defaultGridColor="0" topLeftCell="A24" colorId="55" zoomScaleNormal="100" zoomScalePageLayoutView="50" workbookViewId="0">
      <selection activeCell="C37" sqref="C37:C42"/>
    </sheetView>
  </sheetViews>
  <sheetFormatPr defaultColWidth="9.21875" defaultRowHeight="13.2" outlineLevelRow="2" x14ac:dyDescent="0.25"/>
  <cols>
    <col min="1" max="1" width="20.21875" style="1" customWidth="1"/>
    <col min="2" max="2" width="7" style="1" customWidth="1"/>
    <col min="3" max="3" width="6.77734375" style="1" customWidth="1"/>
    <col min="4" max="6" width="5.5546875" style="1" customWidth="1"/>
    <col min="7" max="10" width="16.77734375" style="1" customWidth="1"/>
    <col min="11" max="12" width="16.77734375" style="2" customWidth="1"/>
    <col min="13" max="13" width="5.5546875" style="2" customWidth="1"/>
    <col min="14" max="14" width="11" style="2" customWidth="1"/>
    <col min="15" max="15" width="11.21875" style="2" customWidth="1"/>
    <col min="16" max="16" width="8.21875" style="2" customWidth="1"/>
    <col min="17" max="17" width="11.44140625" style="2" customWidth="1"/>
    <col min="18" max="18" width="9.21875" style="105"/>
    <col min="19" max="19" width="20.5546875" style="105" hidden="1" customWidth="1"/>
    <col min="20" max="21" width="7" style="105" hidden="1" customWidth="1"/>
    <col min="22" max="24" width="7" style="1" hidden="1" customWidth="1"/>
    <col min="25" max="30" width="16.77734375" style="1" hidden="1" customWidth="1"/>
    <col min="31" max="31" width="9.21875" style="1" hidden="1" customWidth="1"/>
    <col min="32" max="34" width="10.77734375" style="1" hidden="1" customWidth="1"/>
    <col min="35" max="36" width="0" style="1" hidden="1" customWidth="1"/>
    <col min="37" max="16384" width="9.21875" style="1"/>
  </cols>
  <sheetData>
    <row r="1" spans="1:35" ht="3.75" customHeight="1" x14ac:dyDescent="0.25">
      <c r="A1" s="31"/>
      <c r="B1" s="31"/>
      <c r="C1" s="31"/>
      <c r="D1" s="31"/>
      <c r="E1" s="31"/>
      <c r="F1" s="31"/>
      <c r="G1" s="31"/>
      <c r="H1" s="31"/>
      <c r="I1" s="31"/>
      <c r="J1" s="31"/>
      <c r="K1" s="374"/>
      <c r="L1" s="374"/>
      <c r="M1" s="374"/>
      <c r="N1" s="374"/>
      <c r="O1" s="374"/>
      <c r="P1" s="374"/>
      <c r="Q1" s="374"/>
    </row>
    <row r="2" spans="1:35" ht="13.8" x14ac:dyDescent="0.25">
      <c r="A2" s="122" t="s">
        <v>0</v>
      </c>
      <c r="B2" s="101"/>
      <c r="C2" s="101"/>
      <c r="D2" s="101"/>
      <c r="E2" s="101"/>
      <c r="F2" s="101"/>
      <c r="G2" s="101"/>
      <c r="H2" s="101"/>
      <c r="I2" s="101"/>
      <c r="J2" s="101"/>
      <c r="K2" s="375"/>
      <c r="L2" s="375"/>
      <c r="M2" s="292"/>
      <c r="N2" s="292"/>
      <c r="O2" s="375"/>
      <c r="P2" s="375"/>
      <c r="Q2" s="375"/>
      <c r="S2" s="122" t="s">
        <v>1</v>
      </c>
      <c r="T2" s="101"/>
      <c r="U2" s="101"/>
      <c r="V2" s="101"/>
      <c r="W2" s="101"/>
      <c r="X2" s="101"/>
      <c r="Y2" s="101"/>
      <c r="Z2" s="101"/>
      <c r="AA2" s="101"/>
      <c r="AB2" s="101"/>
      <c r="AC2" s="375"/>
      <c r="AD2" s="375"/>
      <c r="AE2" s="147"/>
      <c r="AF2" s="375"/>
      <c r="AG2" s="375"/>
      <c r="AH2" s="375"/>
    </row>
    <row r="3" spans="1:35" ht="21.75" customHeight="1" x14ac:dyDescent="0.25">
      <c r="A3" s="31"/>
      <c r="B3" s="31"/>
      <c r="C3" s="31"/>
      <c r="D3" s="31"/>
      <c r="E3" s="31"/>
      <c r="F3" s="31"/>
      <c r="G3" s="114" t="s">
        <v>2</v>
      </c>
      <c r="H3" s="114" t="s">
        <v>198</v>
      </c>
      <c r="I3" s="115" t="s">
        <v>4</v>
      </c>
      <c r="J3" s="597" t="e">
        <f>+'PI Budget'!F4:R5</f>
        <v>#VALUE!</v>
      </c>
      <c r="K3" s="597"/>
      <c r="L3" s="597"/>
      <c r="M3" s="163"/>
      <c r="N3" s="163"/>
      <c r="O3" s="170"/>
      <c r="P3" s="170"/>
      <c r="Q3" s="170"/>
      <c r="S3" s="31"/>
      <c r="T3" s="31"/>
      <c r="U3" s="31"/>
      <c r="V3" s="31"/>
      <c r="W3" s="31"/>
      <c r="X3" s="31"/>
      <c r="Y3" s="114" t="s">
        <v>3</v>
      </c>
      <c r="Z3" s="114" t="s">
        <v>5</v>
      </c>
      <c r="AA3" s="115" t="s">
        <v>4</v>
      </c>
      <c r="AB3" s="599"/>
      <c r="AC3" s="599"/>
      <c r="AD3" s="599"/>
      <c r="AE3" s="128"/>
      <c r="AF3" s="170"/>
      <c r="AG3" s="170"/>
      <c r="AH3" s="170"/>
    </row>
    <row r="4" spans="1:35" ht="13.8" x14ac:dyDescent="0.25">
      <c r="A4" s="11" t="s">
        <v>6</v>
      </c>
      <c r="B4" s="601">
        <f>+'PI Budget'!B5:E5</f>
        <v>0</v>
      </c>
      <c r="C4" s="601"/>
      <c r="D4" s="601"/>
      <c r="E4" s="601"/>
      <c r="F4" s="182"/>
      <c r="G4" s="333" t="e">
        <f>+'PI Budget'!#REF!</f>
        <v>#REF!</v>
      </c>
      <c r="H4" s="334" t="e">
        <f>+'PI Budget'!#REF!</f>
        <v>#REF!</v>
      </c>
      <c r="I4" s="115"/>
      <c r="J4" s="598"/>
      <c r="K4" s="598"/>
      <c r="L4" s="598"/>
      <c r="M4" s="163"/>
      <c r="N4" s="163"/>
      <c r="O4" s="170"/>
      <c r="P4" s="170"/>
      <c r="Q4" s="170"/>
      <c r="S4" s="11" t="s">
        <v>6</v>
      </c>
      <c r="T4" s="601"/>
      <c r="U4" s="601"/>
      <c r="V4" s="601"/>
      <c r="W4" s="601"/>
      <c r="X4" s="182"/>
      <c r="Y4" s="172"/>
      <c r="Z4" s="173"/>
      <c r="AA4" s="115"/>
      <c r="AB4" s="600"/>
      <c r="AC4" s="600"/>
      <c r="AD4" s="600"/>
      <c r="AE4" s="128"/>
      <c r="AF4" s="170"/>
      <c r="AG4" s="170"/>
      <c r="AH4" s="170"/>
    </row>
    <row r="5" spans="1:35" ht="13.8" x14ac:dyDescent="0.25">
      <c r="A5" s="11" t="s">
        <v>7</v>
      </c>
      <c r="B5" s="601">
        <f>+'PI Budget'!B6:E6</f>
        <v>0</v>
      </c>
      <c r="C5" s="601"/>
      <c r="D5" s="601"/>
      <c r="E5" s="601"/>
      <c r="F5" s="182"/>
      <c r="G5" s="333" t="e">
        <f>+'PI Budget'!#REF!</f>
        <v>#REF!</v>
      </c>
      <c r="H5" s="334" t="e">
        <f>+'PI Budget'!#REF!</f>
        <v>#REF!</v>
      </c>
      <c r="I5" s="115" t="s">
        <v>8</v>
      </c>
      <c r="J5" s="624">
        <f>+'PI Budget'!F6:R6</f>
        <v>0</v>
      </c>
      <c r="K5" s="624"/>
      <c r="L5" s="624"/>
      <c r="M5" s="163"/>
      <c r="N5" s="163"/>
      <c r="O5" s="171"/>
      <c r="P5" s="171"/>
      <c r="Q5" s="171"/>
      <c r="S5" s="11" t="s">
        <v>7</v>
      </c>
      <c r="T5" s="603"/>
      <c r="U5" s="603"/>
      <c r="V5" s="603"/>
      <c r="W5" s="603"/>
      <c r="X5" s="182"/>
      <c r="Y5" s="172"/>
      <c r="Z5" s="173"/>
      <c r="AA5" s="115" t="s">
        <v>8</v>
      </c>
      <c r="AB5" s="602"/>
      <c r="AC5" s="602"/>
      <c r="AD5" s="602"/>
      <c r="AE5" s="128"/>
      <c r="AF5" s="171"/>
      <c r="AG5" s="171"/>
      <c r="AH5" s="171"/>
    </row>
    <row r="6" spans="1:35" ht="13.8" x14ac:dyDescent="0.25">
      <c r="A6" s="11" t="s">
        <v>9</v>
      </c>
      <c r="B6" s="601">
        <f>+'PI Budget'!B7:E7</f>
        <v>0</v>
      </c>
      <c r="C6" s="601"/>
      <c r="D6" s="601"/>
      <c r="E6" s="601"/>
      <c r="F6" s="182"/>
      <c r="G6" s="333" t="e">
        <f>+'PI Budget'!#REF!</f>
        <v>#REF!</v>
      </c>
      <c r="H6" s="334" t="e">
        <f>+'PI Budget'!#REF!</f>
        <v>#REF!</v>
      </c>
      <c r="I6" s="115" t="s">
        <v>10</v>
      </c>
      <c r="J6" s="331" t="e">
        <f>+'PI Budget'!#REF!</f>
        <v>#REF!</v>
      </c>
      <c r="K6" s="169" t="s">
        <v>11</v>
      </c>
      <c r="L6" s="331">
        <f>+'PI Budget'!R7</f>
        <v>0</v>
      </c>
      <c r="M6" s="163"/>
      <c r="N6" s="163"/>
      <c r="O6" s="171"/>
      <c r="P6" s="171"/>
      <c r="Q6" s="171"/>
      <c r="S6" s="11"/>
      <c r="T6" s="280"/>
      <c r="U6" s="280"/>
      <c r="V6" s="280"/>
      <c r="W6" s="280"/>
      <c r="X6" s="182"/>
      <c r="Y6" s="172"/>
      <c r="Z6" s="173"/>
      <c r="AA6" s="115"/>
      <c r="AB6" s="376"/>
      <c r="AC6" s="125"/>
      <c r="AD6" s="376"/>
      <c r="AE6" s="128"/>
      <c r="AF6" s="171"/>
      <c r="AG6" s="171"/>
      <c r="AH6" s="171"/>
    </row>
    <row r="7" spans="1:35" ht="13.8" x14ac:dyDescent="0.25">
      <c r="A7" s="11" t="s">
        <v>12</v>
      </c>
      <c r="B7" s="623">
        <f>+'PI Budget'!B8:E8</f>
        <v>0</v>
      </c>
      <c r="C7" s="623"/>
      <c r="D7" s="623"/>
      <c r="E7" s="623"/>
      <c r="F7" s="182"/>
      <c r="G7" s="335" t="e">
        <f>+'PI Budget'!#REF!</f>
        <v>#REF!</v>
      </c>
      <c r="H7" s="334" t="e">
        <f>+'PI Budget'!#REF!</f>
        <v>#REF!</v>
      </c>
      <c r="I7" s="115"/>
      <c r="J7" s="125"/>
      <c r="K7" s="125"/>
      <c r="L7" s="125"/>
      <c r="M7" s="163"/>
      <c r="N7" s="163"/>
      <c r="O7" s="171"/>
      <c r="P7" s="171"/>
      <c r="Q7" s="171"/>
      <c r="S7" s="11"/>
      <c r="T7" s="280"/>
      <c r="U7" s="280"/>
      <c r="V7" s="280"/>
      <c r="W7" s="280"/>
      <c r="X7" s="182"/>
      <c r="Y7" s="172"/>
      <c r="Z7" s="173"/>
      <c r="AA7" s="115"/>
      <c r="AB7" s="376"/>
      <c r="AC7" s="125"/>
      <c r="AD7" s="376"/>
      <c r="AE7" s="128"/>
      <c r="AF7" s="171"/>
      <c r="AG7" s="171"/>
      <c r="AH7" s="171"/>
    </row>
    <row r="8" spans="1:35" ht="13.8" x14ac:dyDescent="0.25">
      <c r="A8" s="11" t="s">
        <v>13</v>
      </c>
      <c r="B8" s="601">
        <f>+'PI Budget'!B9:E9</f>
        <v>0</v>
      </c>
      <c r="C8" s="601"/>
      <c r="D8" s="601"/>
      <c r="E8" s="601"/>
      <c r="F8" s="182"/>
      <c r="G8" s="333" t="e">
        <f>+'PI Budget'!#REF!</f>
        <v>#REF!</v>
      </c>
      <c r="H8" s="334" t="e">
        <f>+'PI Budget'!#REF!</f>
        <v>#REF!</v>
      </c>
      <c r="I8" s="115" t="s">
        <v>14</v>
      </c>
      <c r="J8" s="340" t="e">
        <f>+'PI Budget'!#REF!</f>
        <v>#REF!</v>
      </c>
      <c r="K8" s="337" t="s">
        <v>15</v>
      </c>
      <c r="L8" s="341">
        <f>+'PI Budget'!R9</f>
        <v>0</v>
      </c>
      <c r="M8" s="163"/>
      <c r="N8" s="163"/>
      <c r="O8" s="171"/>
      <c r="P8" s="171"/>
      <c r="Q8" s="171"/>
      <c r="S8" s="11"/>
      <c r="T8" s="280"/>
      <c r="U8" s="280"/>
      <c r="V8" s="280"/>
      <c r="W8" s="280"/>
      <c r="X8" s="182"/>
      <c r="Y8" s="172"/>
      <c r="Z8" s="173"/>
      <c r="AA8" s="115"/>
      <c r="AB8" s="376"/>
      <c r="AC8" s="125"/>
      <c r="AD8" s="376"/>
      <c r="AE8" s="128"/>
      <c r="AF8" s="171"/>
      <c r="AG8" s="171"/>
      <c r="AH8" s="171"/>
    </row>
    <row r="9" spans="1:35" ht="13.8" x14ac:dyDescent="0.25">
      <c r="A9" s="11" t="s">
        <v>16</v>
      </c>
      <c r="B9" s="601">
        <f>+'PI Budget'!B10:E10</f>
        <v>0</v>
      </c>
      <c r="C9" s="601"/>
      <c r="D9" s="601"/>
      <c r="E9" s="601"/>
      <c r="F9" s="182"/>
      <c r="G9" s="333" t="e">
        <f>+'PI Budget'!#REF!</f>
        <v>#REF!</v>
      </c>
      <c r="H9" s="334" t="e">
        <f>+'PI Budget'!#REF!</f>
        <v>#REF!</v>
      </c>
      <c r="I9" s="115" t="s">
        <v>17</v>
      </c>
      <c r="J9" s="341" t="e">
        <f>+'PI Budget'!#REF!</f>
        <v>#REF!</v>
      </c>
      <c r="K9" s="168"/>
      <c r="L9" s="338"/>
      <c r="M9" s="163"/>
      <c r="N9" s="163"/>
      <c r="O9" s="169"/>
      <c r="P9" s="169"/>
      <c r="Q9" s="169"/>
      <c r="S9" s="11" t="s">
        <v>9</v>
      </c>
      <c r="T9" s="603"/>
      <c r="U9" s="603"/>
      <c r="V9" s="603"/>
      <c r="W9" s="603"/>
      <c r="X9" s="182"/>
      <c r="Y9" s="172"/>
      <c r="Z9" s="173"/>
      <c r="AA9" s="115" t="s">
        <v>10</v>
      </c>
      <c r="AB9" s="168"/>
      <c r="AC9" s="169"/>
      <c r="AD9" s="168"/>
      <c r="AE9" s="128"/>
      <c r="AF9" s="169"/>
      <c r="AG9" s="169"/>
      <c r="AH9" s="169"/>
    </row>
    <row r="10" spans="1:35" ht="6.75" customHeight="1" x14ac:dyDescent="0.25">
      <c r="A10" s="11"/>
      <c r="B10" s="100"/>
      <c r="C10" s="100"/>
      <c r="D10" s="100"/>
      <c r="E10" s="100"/>
      <c r="F10" s="100"/>
      <c r="G10" s="336"/>
      <c r="H10" s="336"/>
      <c r="I10" s="100"/>
      <c r="J10" s="100"/>
      <c r="K10" s="100"/>
      <c r="L10" s="32"/>
      <c r="M10" s="163"/>
      <c r="N10" s="163"/>
      <c r="O10" s="32"/>
      <c r="P10" s="221"/>
      <c r="Q10" s="221"/>
      <c r="S10" s="11"/>
      <c r="T10" s="100"/>
      <c r="U10" s="100"/>
      <c r="V10" s="100"/>
      <c r="W10" s="100"/>
      <c r="X10" s="100"/>
      <c r="Y10" s="100"/>
      <c r="Z10" s="100"/>
      <c r="AA10" s="100"/>
      <c r="AB10" s="100"/>
      <c r="AC10" s="100"/>
      <c r="AD10" s="32"/>
      <c r="AE10" s="128"/>
      <c r="AF10" s="32"/>
      <c r="AG10" s="221"/>
      <c r="AH10" s="221"/>
    </row>
    <row r="11" spans="1:35" ht="13.8" x14ac:dyDescent="0.25">
      <c r="A11" s="116" t="s">
        <v>199</v>
      </c>
      <c r="B11" s="102"/>
      <c r="C11" s="102">
        <f>+B7</f>
        <v>0</v>
      </c>
      <c r="D11" s="102"/>
      <c r="E11" s="102"/>
      <c r="F11" s="102"/>
      <c r="G11" s="102"/>
      <c r="H11" s="325" t="e">
        <f>+G7</f>
        <v>#REF!</v>
      </c>
      <c r="I11" s="102"/>
      <c r="J11" s="102"/>
      <c r="K11" s="102"/>
      <c r="L11" s="103"/>
      <c r="M11" s="322"/>
      <c r="N11" s="322"/>
      <c r="O11" s="103"/>
      <c r="P11" s="377"/>
      <c r="Q11" s="377"/>
      <c r="S11" s="116" t="s">
        <v>18</v>
      </c>
      <c r="T11" s="102"/>
      <c r="U11" s="102"/>
      <c r="V11" s="102"/>
      <c r="W11" s="102"/>
      <c r="X11" s="102"/>
      <c r="Y11" s="102"/>
      <c r="Z11" s="102"/>
      <c r="AA11" s="102"/>
      <c r="AB11" s="102"/>
      <c r="AC11" s="102"/>
      <c r="AD11" s="103"/>
      <c r="AE11" s="128"/>
      <c r="AF11" s="103"/>
      <c r="AG11" s="377"/>
      <c r="AH11" s="377"/>
    </row>
    <row r="12" spans="1:35" ht="6" customHeight="1" x14ac:dyDescent="0.25">
      <c r="A12" s="22"/>
      <c r="B12" s="592"/>
      <c r="C12" s="592"/>
      <c r="D12" s="592"/>
      <c r="E12" s="592"/>
      <c r="F12" s="592"/>
      <c r="G12" s="592"/>
      <c r="H12" s="30"/>
      <c r="I12" s="30"/>
      <c r="J12" s="30"/>
      <c r="K12" s="30"/>
      <c r="L12" s="30"/>
      <c r="M12" s="163"/>
      <c r="N12" s="163"/>
      <c r="O12" s="23"/>
      <c r="P12" s="23"/>
      <c r="Q12" s="23"/>
      <c r="S12" s="22"/>
      <c r="T12" s="592"/>
      <c r="U12" s="592"/>
      <c r="V12" s="592"/>
      <c r="W12" s="592"/>
      <c r="X12" s="592"/>
      <c r="Y12" s="592"/>
      <c r="Z12" s="30"/>
      <c r="AA12" s="30"/>
      <c r="AB12" s="30"/>
      <c r="AC12" s="30"/>
      <c r="AD12" s="30"/>
      <c r="AE12" s="128"/>
      <c r="AF12" s="23"/>
      <c r="AG12" s="23"/>
      <c r="AH12" s="23"/>
    </row>
    <row r="13" spans="1:35" ht="5.55" customHeight="1" x14ac:dyDescent="0.25">
      <c r="A13" s="33"/>
      <c r="B13" s="34"/>
      <c r="C13" s="148"/>
      <c r="D13" s="596"/>
      <c r="E13" s="596"/>
      <c r="F13" s="596"/>
      <c r="G13" s="34"/>
      <c r="H13" s="34"/>
      <c r="I13" s="34"/>
      <c r="J13" s="34"/>
      <c r="K13" s="34"/>
      <c r="L13" s="124"/>
      <c r="M13" s="163"/>
      <c r="N13" s="163"/>
      <c r="O13" s="129"/>
      <c r="P13" s="129"/>
      <c r="Q13" s="129"/>
      <c r="S13" s="33"/>
      <c r="T13" s="34"/>
      <c r="U13" s="148"/>
      <c r="V13" s="596"/>
      <c r="W13" s="596"/>
      <c r="X13" s="596"/>
      <c r="Y13" s="34"/>
      <c r="Z13" s="34"/>
      <c r="AA13" s="34"/>
      <c r="AB13" s="34"/>
      <c r="AC13" s="34"/>
      <c r="AD13" s="124"/>
      <c r="AE13" s="128"/>
      <c r="AF13" s="129"/>
      <c r="AG13" s="129"/>
      <c r="AH13" s="129"/>
    </row>
    <row r="14" spans="1:35" ht="16.5" customHeight="1" x14ac:dyDescent="0.25">
      <c r="A14" s="35" t="s">
        <v>19</v>
      </c>
      <c r="B14" s="36" t="s">
        <v>20</v>
      </c>
      <c r="C14" s="36" t="s">
        <v>21</v>
      </c>
      <c r="D14" s="37" t="s">
        <v>22</v>
      </c>
      <c r="E14" s="37" t="s">
        <v>23</v>
      </c>
      <c r="F14" s="37" t="s">
        <v>24</v>
      </c>
      <c r="G14" s="181" t="s">
        <v>25</v>
      </c>
      <c r="H14" s="181" t="s">
        <v>26</v>
      </c>
      <c r="I14" s="181" t="s">
        <v>27</v>
      </c>
      <c r="J14" s="181" t="s">
        <v>28</v>
      </c>
      <c r="K14" s="181" t="s">
        <v>29</v>
      </c>
      <c r="L14" s="180" t="s">
        <v>30</v>
      </c>
      <c r="M14" s="163"/>
      <c r="N14" s="163"/>
      <c r="O14" s="237" t="s">
        <v>31</v>
      </c>
      <c r="P14" s="238" t="s">
        <v>32</v>
      </c>
      <c r="Q14" s="239" t="s">
        <v>33</v>
      </c>
      <c r="S14" s="35" t="s">
        <v>19</v>
      </c>
      <c r="T14" s="36" t="s">
        <v>20</v>
      </c>
      <c r="U14" s="36" t="s">
        <v>21</v>
      </c>
      <c r="V14" s="37" t="s">
        <v>22</v>
      </c>
      <c r="W14" s="37" t="s">
        <v>23</v>
      </c>
      <c r="X14" s="37" t="s">
        <v>24</v>
      </c>
      <c r="Y14" s="181" t="s">
        <v>25</v>
      </c>
      <c r="Z14" s="181" t="s">
        <v>26</v>
      </c>
      <c r="AA14" s="181" t="s">
        <v>27</v>
      </c>
      <c r="AB14" s="181" t="s">
        <v>28</v>
      </c>
      <c r="AC14" s="181" t="s">
        <v>29</v>
      </c>
      <c r="AD14" s="180" t="s">
        <v>30</v>
      </c>
      <c r="AE14" s="128"/>
      <c r="AF14" s="237" t="s">
        <v>31</v>
      </c>
      <c r="AG14" s="238" t="s">
        <v>32</v>
      </c>
      <c r="AH14" s="239" t="s">
        <v>33</v>
      </c>
    </row>
    <row r="15" spans="1:35" x14ac:dyDescent="0.25">
      <c r="A15" s="73">
        <f t="shared" ref="A15:A20" si="0">+B4</f>
        <v>0</v>
      </c>
      <c r="B15" s="76">
        <f t="shared" ref="B15:B33" si="1">+C15/P15</f>
        <v>0</v>
      </c>
      <c r="C15" s="74">
        <f t="shared" ref="C15:C20" si="2">+F15+E15+D15</f>
        <v>0</v>
      </c>
      <c r="D15" s="164"/>
      <c r="E15" s="74"/>
      <c r="F15" s="74"/>
      <c r="G15" s="128">
        <f>(ROUND(C15*Q15,0))</f>
        <v>0</v>
      </c>
      <c r="H15" s="128">
        <f t="shared" ref="H15:K17" si="3">+ROUND(G15*1.03,0)</f>
        <v>0</v>
      </c>
      <c r="I15" s="128">
        <f t="shared" si="3"/>
        <v>0</v>
      </c>
      <c r="J15" s="128">
        <f t="shared" si="3"/>
        <v>0</v>
      </c>
      <c r="K15" s="128">
        <f t="shared" si="3"/>
        <v>0</v>
      </c>
      <c r="L15" s="75">
        <f t="shared" ref="L15:L25" si="4">SUM(G15:K15)</f>
        <v>0</v>
      </c>
      <c r="M15" s="163"/>
      <c r="N15" s="163"/>
      <c r="O15" s="240">
        <f>+'PI Budget'!V16</f>
        <v>0</v>
      </c>
      <c r="P15" s="174">
        <f>+'PI Budget'!W16</f>
        <v>9</v>
      </c>
      <c r="Q15" s="241">
        <f>+ROUND(O15/P15,0)</f>
        <v>0</v>
      </c>
      <c r="S15" s="73">
        <f>+T4</f>
        <v>0</v>
      </c>
      <c r="T15" s="76">
        <f t="shared" ref="T15:T33" si="5">+U15/AG15</f>
        <v>0</v>
      </c>
      <c r="U15" s="74">
        <f t="shared" ref="U15:U20" si="6">+X15+W15+V15</f>
        <v>0</v>
      </c>
      <c r="V15" s="164">
        <v>0</v>
      </c>
      <c r="W15" s="74"/>
      <c r="X15" s="74"/>
      <c r="Y15" s="128">
        <f t="shared" ref="Y15:Y20" si="7">+U15*AH15</f>
        <v>0</v>
      </c>
      <c r="Z15" s="128">
        <f t="shared" ref="Z15:AC33" si="8">+Y15*1.03</f>
        <v>0</v>
      </c>
      <c r="AA15" s="128">
        <f t="shared" si="8"/>
        <v>0</v>
      </c>
      <c r="AB15" s="128">
        <f t="shared" si="8"/>
        <v>0</v>
      </c>
      <c r="AC15" s="128">
        <f t="shared" si="8"/>
        <v>0</v>
      </c>
      <c r="AD15" s="75">
        <f t="shared" ref="AD15:AD34" si="9">SUM(Y15:AC15)</f>
        <v>0</v>
      </c>
      <c r="AE15" s="128"/>
      <c r="AF15" s="240">
        <v>10000</v>
      </c>
      <c r="AG15" s="174">
        <v>9</v>
      </c>
      <c r="AH15" s="241">
        <f t="shared" ref="AH15:AH33" si="10">+AF15/AG15</f>
        <v>1111.1111111111111</v>
      </c>
      <c r="AI15" s="3"/>
    </row>
    <row r="16" spans="1:35" x14ac:dyDescent="0.25">
      <c r="A16" s="73">
        <f t="shared" si="0"/>
        <v>0</v>
      </c>
      <c r="B16" s="76">
        <f t="shared" si="1"/>
        <v>0</v>
      </c>
      <c r="C16" s="74">
        <f t="shared" si="2"/>
        <v>0</v>
      </c>
      <c r="D16" s="74"/>
      <c r="E16" s="74"/>
      <c r="F16" s="74"/>
      <c r="G16" s="128">
        <f>(ROUND(C16*Q16,0))</f>
        <v>0</v>
      </c>
      <c r="H16" s="128">
        <f t="shared" si="3"/>
        <v>0</v>
      </c>
      <c r="I16" s="128">
        <f t="shared" si="3"/>
        <v>0</v>
      </c>
      <c r="J16" s="128">
        <f t="shared" si="3"/>
        <v>0</v>
      </c>
      <c r="K16" s="128">
        <f t="shared" si="3"/>
        <v>0</v>
      </c>
      <c r="L16" s="75">
        <f t="shared" si="4"/>
        <v>0</v>
      </c>
      <c r="M16" s="163"/>
      <c r="N16" s="163"/>
      <c r="O16" s="240">
        <f>+'PI Budget'!V17</f>
        <v>0</v>
      </c>
      <c r="P16" s="174">
        <f>+'PI Budget'!W17</f>
        <v>9</v>
      </c>
      <c r="Q16" s="241">
        <f>+ROUND(O16/P16,0)</f>
        <v>0</v>
      </c>
      <c r="S16" s="73">
        <f>+T5</f>
        <v>0</v>
      </c>
      <c r="T16" s="76">
        <f t="shared" si="5"/>
        <v>0</v>
      </c>
      <c r="U16" s="74">
        <f t="shared" si="6"/>
        <v>0</v>
      </c>
      <c r="V16" s="74"/>
      <c r="W16" s="74"/>
      <c r="X16" s="74"/>
      <c r="Y16" s="128">
        <f t="shared" si="7"/>
        <v>0</v>
      </c>
      <c r="Z16" s="128">
        <f t="shared" si="8"/>
        <v>0</v>
      </c>
      <c r="AA16" s="128">
        <f t="shared" si="8"/>
        <v>0</v>
      </c>
      <c r="AB16" s="128">
        <f t="shared" si="8"/>
        <v>0</v>
      </c>
      <c r="AC16" s="128">
        <f t="shared" si="8"/>
        <v>0</v>
      </c>
      <c r="AD16" s="75">
        <f t="shared" si="9"/>
        <v>0</v>
      </c>
      <c r="AE16" s="128"/>
      <c r="AF16" s="240">
        <v>0</v>
      </c>
      <c r="AG16" s="174">
        <v>9</v>
      </c>
      <c r="AH16" s="241">
        <f t="shared" si="10"/>
        <v>0</v>
      </c>
    </row>
    <row r="17" spans="1:34" ht="12.6" customHeight="1" outlineLevel="1" x14ac:dyDescent="0.25">
      <c r="A17" s="73">
        <f t="shared" si="0"/>
        <v>0</v>
      </c>
      <c r="B17" s="76">
        <f t="shared" si="1"/>
        <v>0</v>
      </c>
      <c r="C17" s="74">
        <f t="shared" si="2"/>
        <v>0</v>
      </c>
      <c r="D17" s="74"/>
      <c r="E17" s="74"/>
      <c r="F17" s="74"/>
      <c r="G17" s="128">
        <f>(ROUND(C17*Q17,0))</f>
        <v>0</v>
      </c>
      <c r="H17" s="128">
        <f t="shared" si="3"/>
        <v>0</v>
      </c>
      <c r="I17" s="128">
        <f t="shared" si="3"/>
        <v>0</v>
      </c>
      <c r="J17" s="128">
        <f t="shared" si="3"/>
        <v>0</v>
      </c>
      <c r="K17" s="128">
        <f t="shared" si="3"/>
        <v>0</v>
      </c>
      <c r="L17" s="75">
        <f t="shared" si="4"/>
        <v>0</v>
      </c>
      <c r="M17" s="163"/>
      <c r="N17" s="163"/>
      <c r="O17" s="240">
        <f>+'PI Budget'!V18</f>
        <v>0</v>
      </c>
      <c r="P17" s="174">
        <f>+'PI Budget'!W18</f>
        <v>9</v>
      </c>
      <c r="Q17" s="241">
        <f>+ROUND(O17/P17,0)</f>
        <v>0</v>
      </c>
      <c r="S17" s="73">
        <f>+T9</f>
        <v>0</v>
      </c>
      <c r="T17" s="76">
        <f t="shared" si="5"/>
        <v>0</v>
      </c>
      <c r="U17" s="74">
        <f t="shared" si="6"/>
        <v>0</v>
      </c>
      <c r="V17" s="74"/>
      <c r="W17" s="74"/>
      <c r="X17" s="74"/>
      <c r="Y17" s="128">
        <f t="shared" si="7"/>
        <v>0</v>
      </c>
      <c r="Z17" s="128">
        <f t="shared" si="8"/>
        <v>0</v>
      </c>
      <c r="AA17" s="128">
        <f t="shared" si="8"/>
        <v>0</v>
      </c>
      <c r="AB17" s="128">
        <f t="shared" si="8"/>
        <v>0</v>
      </c>
      <c r="AC17" s="128">
        <f t="shared" si="8"/>
        <v>0</v>
      </c>
      <c r="AD17" s="75">
        <f t="shared" si="9"/>
        <v>0</v>
      </c>
      <c r="AE17" s="128"/>
      <c r="AF17" s="240">
        <v>0</v>
      </c>
      <c r="AG17" s="174">
        <v>9</v>
      </c>
      <c r="AH17" s="241">
        <f t="shared" si="10"/>
        <v>0</v>
      </c>
    </row>
    <row r="18" spans="1:34" ht="12.6" customHeight="1" outlineLevel="1" x14ac:dyDescent="0.25">
      <c r="A18" s="73">
        <f t="shared" si="0"/>
        <v>0</v>
      </c>
      <c r="B18" s="76">
        <f t="shared" si="1"/>
        <v>0</v>
      </c>
      <c r="C18" s="74">
        <f t="shared" si="2"/>
        <v>0</v>
      </c>
      <c r="D18" s="74"/>
      <c r="E18" s="74"/>
      <c r="F18" s="74"/>
      <c r="G18" s="128">
        <f>+C18*Q18</f>
        <v>0</v>
      </c>
      <c r="H18" s="128">
        <f t="shared" ref="H18:K22" si="11">+G18*1.03</f>
        <v>0</v>
      </c>
      <c r="I18" s="128">
        <f t="shared" si="11"/>
        <v>0</v>
      </c>
      <c r="J18" s="128">
        <f t="shared" si="11"/>
        <v>0</v>
      </c>
      <c r="K18" s="128">
        <f t="shared" si="11"/>
        <v>0</v>
      </c>
      <c r="L18" s="75">
        <f t="shared" si="4"/>
        <v>0</v>
      </c>
      <c r="M18" s="163"/>
      <c r="N18" s="163"/>
      <c r="O18" s="240">
        <f>+'PI Budget'!V19</f>
        <v>0</v>
      </c>
      <c r="P18" s="174">
        <f>+'PI Budget'!W19</f>
        <v>9</v>
      </c>
      <c r="Q18" s="241">
        <f>+O18/P18</f>
        <v>0</v>
      </c>
      <c r="S18" s="73"/>
      <c r="T18" s="76">
        <f t="shared" si="5"/>
        <v>0</v>
      </c>
      <c r="U18" s="74">
        <f t="shared" si="6"/>
        <v>0</v>
      </c>
      <c r="V18" s="74"/>
      <c r="W18" s="74"/>
      <c r="X18" s="74"/>
      <c r="Y18" s="128">
        <f t="shared" si="7"/>
        <v>0</v>
      </c>
      <c r="Z18" s="128">
        <f t="shared" si="8"/>
        <v>0</v>
      </c>
      <c r="AA18" s="128">
        <f t="shared" si="8"/>
        <v>0</v>
      </c>
      <c r="AB18" s="128">
        <f t="shared" si="8"/>
        <v>0</v>
      </c>
      <c r="AC18" s="128">
        <f t="shared" si="8"/>
        <v>0</v>
      </c>
      <c r="AD18" s="75">
        <f t="shared" si="9"/>
        <v>0</v>
      </c>
      <c r="AE18" s="128"/>
      <c r="AF18" s="240">
        <v>0</v>
      </c>
      <c r="AG18" s="174">
        <v>9</v>
      </c>
      <c r="AH18" s="241">
        <f t="shared" si="10"/>
        <v>0</v>
      </c>
    </row>
    <row r="19" spans="1:34" ht="12.6" customHeight="1" outlineLevel="1" x14ac:dyDescent="0.25">
      <c r="A19" s="73">
        <f t="shared" si="0"/>
        <v>0</v>
      </c>
      <c r="B19" s="76">
        <f t="shared" si="1"/>
        <v>0</v>
      </c>
      <c r="C19" s="74">
        <f t="shared" si="2"/>
        <v>0</v>
      </c>
      <c r="D19" s="74"/>
      <c r="E19" s="74"/>
      <c r="F19" s="74"/>
      <c r="G19" s="128">
        <f>+C19*Q19</f>
        <v>0</v>
      </c>
      <c r="H19" s="128">
        <f t="shared" si="11"/>
        <v>0</v>
      </c>
      <c r="I19" s="128">
        <f t="shared" si="11"/>
        <v>0</v>
      </c>
      <c r="J19" s="128">
        <f t="shared" si="11"/>
        <v>0</v>
      </c>
      <c r="K19" s="128">
        <f t="shared" si="11"/>
        <v>0</v>
      </c>
      <c r="L19" s="75">
        <f t="shared" si="4"/>
        <v>0</v>
      </c>
      <c r="M19" s="163"/>
      <c r="N19" s="163"/>
      <c r="O19" s="240">
        <f>+'PI Budget'!V20</f>
        <v>0</v>
      </c>
      <c r="P19" s="174">
        <f>+'PI Budget'!W20</f>
        <v>9</v>
      </c>
      <c r="Q19" s="241">
        <f>+O19/P19</f>
        <v>0</v>
      </c>
      <c r="S19" s="73"/>
      <c r="T19" s="76">
        <f t="shared" si="5"/>
        <v>0</v>
      </c>
      <c r="U19" s="74">
        <f t="shared" si="6"/>
        <v>0</v>
      </c>
      <c r="V19" s="74"/>
      <c r="W19" s="74"/>
      <c r="X19" s="74"/>
      <c r="Y19" s="128">
        <f t="shared" si="7"/>
        <v>0</v>
      </c>
      <c r="Z19" s="128">
        <f t="shared" si="8"/>
        <v>0</v>
      </c>
      <c r="AA19" s="128">
        <f t="shared" si="8"/>
        <v>0</v>
      </c>
      <c r="AB19" s="128">
        <f t="shared" si="8"/>
        <v>0</v>
      </c>
      <c r="AC19" s="128">
        <f t="shared" si="8"/>
        <v>0</v>
      </c>
      <c r="AD19" s="75">
        <f t="shared" si="9"/>
        <v>0</v>
      </c>
      <c r="AE19" s="128"/>
      <c r="AF19" s="240">
        <v>0</v>
      </c>
      <c r="AG19" s="174">
        <v>9</v>
      </c>
      <c r="AH19" s="241">
        <f t="shared" si="10"/>
        <v>0</v>
      </c>
    </row>
    <row r="20" spans="1:34" ht="12.6" customHeight="1" outlineLevel="1" x14ac:dyDescent="0.25">
      <c r="A20" s="73">
        <f t="shared" si="0"/>
        <v>0</v>
      </c>
      <c r="B20" s="76">
        <f t="shared" si="1"/>
        <v>0</v>
      </c>
      <c r="C20" s="74">
        <f t="shared" si="2"/>
        <v>0</v>
      </c>
      <c r="D20" s="74"/>
      <c r="E20" s="74"/>
      <c r="F20" s="74"/>
      <c r="G20" s="128">
        <f>+C20*Q20</f>
        <v>0</v>
      </c>
      <c r="H20" s="128">
        <f t="shared" si="11"/>
        <v>0</v>
      </c>
      <c r="I20" s="128">
        <f t="shared" si="11"/>
        <v>0</v>
      </c>
      <c r="J20" s="128">
        <f t="shared" si="11"/>
        <v>0</v>
      </c>
      <c r="K20" s="128">
        <f t="shared" si="11"/>
        <v>0</v>
      </c>
      <c r="L20" s="75">
        <f t="shared" si="4"/>
        <v>0</v>
      </c>
      <c r="M20" s="163"/>
      <c r="N20" s="163"/>
      <c r="O20" s="240">
        <f>+'PI Budget'!V21</f>
        <v>0</v>
      </c>
      <c r="P20" s="174">
        <f>+'PI Budget'!W21</f>
        <v>9</v>
      </c>
      <c r="Q20" s="241">
        <f>+O20/P20</f>
        <v>0</v>
      </c>
      <c r="S20" s="73"/>
      <c r="T20" s="76">
        <f t="shared" si="5"/>
        <v>0</v>
      </c>
      <c r="U20" s="74">
        <f t="shared" si="6"/>
        <v>0</v>
      </c>
      <c r="V20" s="74"/>
      <c r="W20" s="74"/>
      <c r="X20" s="74"/>
      <c r="Y20" s="128">
        <f t="shared" si="7"/>
        <v>0</v>
      </c>
      <c r="Z20" s="128">
        <f t="shared" si="8"/>
        <v>0</v>
      </c>
      <c r="AA20" s="128">
        <f t="shared" si="8"/>
        <v>0</v>
      </c>
      <c r="AB20" s="128">
        <f t="shared" si="8"/>
        <v>0</v>
      </c>
      <c r="AC20" s="128">
        <f t="shared" si="8"/>
        <v>0</v>
      </c>
      <c r="AD20" s="75">
        <f t="shared" si="9"/>
        <v>0</v>
      </c>
      <c r="AE20" s="128"/>
      <c r="AF20" s="240">
        <v>0</v>
      </c>
      <c r="AG20" s="174">
        <v>9</v>
      </c>
      <c r="AH20" s="241">
        <f t="shared" si="10"/>
        <v>0</v>
      </c>
    </row>
    <row r="21" spans="1:34" ht="12.6" customHeight="1" outlineLevel="1" x14ac:dyDescent="0.25">
      <c r="A21" s="255" t="str">
        <f>+'PI Budget'!A23</f>
        <v>A&amp;P</v>
      </c>
      <c r="B21" s="256">
        <f t="shared" si="1"/>
        <v>0</v>
      </c>
      <c r="C21" s="257">
        <v>0</v>
      </c>
      <c r="D21" s="257"/>
      <c r="E21" s="257"/>
      <c r="F21" s="257"/>
      <c r="G21" s="261">
        <f>+O21/12*C21</f>
        <v>0</v>
      </c>
      <c r="H21" s="261">
        <f t="shared" si="11"/>
        <v>0</v>
      </c>
      <c r="I21" s="261">
        <f t="shared" si="11"/>
        <v>0</v>
      </c>
      <c r="J21" s="261">
        <f t="shared" si="11"/>
        <v>0</v>
      </c>
      <c r="K21" s="261">
        <f t="shared" si="11"/>
        <v>0</v>
      </c>
      <c r="L21" s="261">
        <f t="shared" si="4"/>
        <v>0</v>
      </c>
      <c r="M21" s="163"/>
      <c r="N21" s="163"/>
      <c r="O21" s="271"/>
      <c r="P21" s="272">
        <v>12</v>
      </c>
      <c r="Q21" s="273">
        <f>+O21/P21</f>
        <v>0</v>
      </c>
      <c r="S21" s="73"/>
      <c r="T21" s="76"/>
      <c r="U21" s="74"/>
      <c r="V21" s="74"/>
      <c r="W21" s="74"/>
      <c r="X21" s="74"/>
      <c r="Y21" s="128"/>
      <c r="Z21" s="128"/>
      <c r="AA21" s="128"/>
      <c r="AB21" s="128"/>
      <c r="AC21" s="128"/>
      <c r="AD21" s="75"/>
      <c r="AE21" s="128"/>
      <c r="AF21" s="240"/>
      <c r="AG21" s="174"/>
      <c r="AH21" s="241"/>
    </row>
    <row r="22" spans="1:34" ht="12.6" customHeight="1" outlineLevel="1" x14ac:dyDescent="0.25">
      <c r="A22" s="255" t="str">
        <f>+'PI Budget'!A24</f>
        <v>A&amp;P</v>
      </c>
      <c r="B22" s="256"/>
      <c r="C22" s="257">
        <v>0</v>
      </c>
      <c r="D22" s="257"/>
      <c r="E22" s="257"/>
      <c r="F22" s="257"/>
      <c r="G22" s="261">
        <f>+O22/12*C22</f>
        <v>0</v>
      </c>
      <c r="H22" s="261">
        <f t="shared" si="11"/>
        <v>0</v>
      </c>
      <c r="I22" s="261">
        <f t="shared" si="11"/>
        <v>0</v>
      </c>
      <c r="J22" s="261">
        <f t="shared" si="11"/>
        <v>0</v>
      </c>
      <c r="K22" s="261">
        <f t="shared" si="11"/>
        <v>0</v>
      </c>
      <c r="L22" s="261">
        <f t="shared" si="4"/>
        <v>0</v>
      </c>
      <c r="M22" s="163"/>
      <c r="N22" s="163"/>
      <c r="O22" s="271"/>
      <c r="P22" s="272">
        <v>12</v>
      </c>
      <c r="Q22" s="273">
        <f>+O22/P22</f>
        <v>0</v>
      </c>
      <c r="S22" s="73"/>
      <c r="T22" s="76"/>
      <c r="U22" s="74"/>
      <c r="V22" s="74"/>
      <c r="W22" s="74"/>
      <c r="X22" s="74"/>
      <c r="Y22" s="128"/>
      <c r="Z22" s="128"/>
      <c r="AA22" s="128"/>
      <c r="AB22" s="128"/>
      <c r="AC22" s="128"/>
      <c r="AD22" s="75"/>
      <c r="AE22" s="128"/>
      <c r="AF22" s="240"/>
      <c r="AG22" s="174"/>
      <c r="AH22" s="241"/>
    </row>
    <row r="23" spans="1:34" ht="13.05" customHeight="1" outlineLevel="2" x14ac:dyDescent="0.25">
      <c r="A23" s="255" t="str">
        <f>+'PI Budget'!A25</f>
        <v>A&amp;P</v>
      </c>
      <c r="B23" s="258">
        <f t="shared" si="1"/>
        <v>0</v>
      </c>
      <c r="C23" s="259">
        <f t="shared" ref="C23:C33" si="12">+D23+E23+F23</f>
        <v>0</v>
      </c>
      <c r="D23" s="260"/>
      <c r="E23" s="260"/>
      <c r="F23" s="260"/>
      <c r="G23" s="261">
        <f>(ROUND(C23*Q23,0))</f>
        <v>0</v>
      </c>
      <c r="H23" s="261">
        <f>+ROUND(G23*1.03,0)</f>
        <v>0</v>
      </c>
      <c r="I23" s="261">
        <f t="shared" ref="H23:K26" si="13">+ROUND(H23*1.03,0)</f>
        <v>0</v>
      </c>
      <c r="J23" s="261">
        <f t="shared" si="13"/>
        <v>0</v>
      </c>
      <c r="K23" s="261">
        <f t="shared" si="13"/>
        <v>0</v>
      </c>
      <c r="L23" s="261">
        <f t="shared" si="4"/>
        <v>0</v>
      </c>
      <c r="M23" s="163"/>
      <c r="N23" s="163"/>
      <c r="O23" s="274"/>
      <c r="P23" s="275">
        <v>12</v>
      </c>
      <c r="Q23" s="276">
        <f>+ROUND(O23/P23,0)</f>
        <v>0</v>
      </c>
      <c r="S23" s="78" t="s">
        <v>34</v>
      </c>
      <c r="T23" s="153">
        <f t="shared" si="5"/>
        <v>0</v>
      </c>
      <c r="U23" s="158">
        <f t="shared" ref="U23:U33" si="14">+V23+W23+X23</f>
        <v>0</v>
      </c>
      <c r="V23" s="79"/>
      <c r="W23" s="79"/>
      <c r="X23" s="79"/>
      <c r="Y23" s="149">
        <v>0</v>
      </c>
      <c r="Z23" s="149">
        <f t="shared" si="8"/>
        <v>0</v>
      </c>
      <c r="AA23" s="149">
        <f t="shared" si="8"/>
        <v>0</v>
      </c>
      <c r="AB23" s="149">
        <f t="shared" si="8"/>
        <v>0</v>
      </c>
      <c r="AC23" s="149">
        <f t="shared" si="8"/>
        <v>0</v>
      </c>
      <c r="AD23" s="141">
        <f t="shared" si="9"/>
        <v>0</v>
      </c>
      <c r="AE23" s="128"/>
      <c r="AF23" s="242">
        <v>0</v>
      </c>
      <c r="AG23" s="175">
        <v>12</v>
      </c>
      <c r="AH23" s="243">
        <f t="shared" si="10"/>
        <v>0</v>
      </c>
    </row>
    <row r="24" spans="1:34" ht="13.05" customHeight="1" outlineLevel="2" x14ac:dyDescent="0.25">
      <c r="A24" s="82" t="str">
        <f>+'PI Budget'!A26</f>
        <v>USPS</v>
      </c>
      <c r="B24" s="154">
        <f t="shared" si="1"/>
        <v>0</v>
      </c>
      <c r="C24" s="159">
        <f t="shared" si="12"/>
        <v>0</v>
      </c>
      <c r="D24" s="83"/>
      <c r="E24" s="83"/>
      <c r="F24" s="83"/>
      <c r="G24" s="140">
        <f>(ROUND(C24*Q24,0))</f>
        <v>0</v>
      </c>
      <c r="H24" s="140">
        <f>+ROUND(G24*1.03,0)</f>
        <v>0</v>
      </c>
      <c r="I24" s="140">
        <f>+ROUND(H24*1.03,0)</f>
        <v>0</v>
      </c>
      <c r="J24" s="140">
        <f t="shared" si="13"/>
        <v>0</v>
      </c>
      <c r="K24" s="140">
        <f t="shared" si="13"/>
        <v>0</v>
      </c>
      <c r="L24" s="140">
        <f t="shared" si="4"/>
        <v>0</v>
      </c>
      <c r="M24" s="163"/>
      <c r="N24" s="163"/>
      <c r="O24" s="244"/>
      <c r="P24" s="176">
        <v>12</v>
      </c>
      <c r="Q24" s="245">
        <f>+ROUND(O24/P24,0)</f>
        <v>0</v>
      </c>
      <c r="S24" s="82" t="s">
        <v>35</v>
      </c>
      <c r="T24" s="154">
        <f t="shared" si="5"/>
        <v>0</v>
      </c>
      <c r="U24" s="159">
        <f t="shared" si="14"/>
        <v>0</v>
      </c>
      <c r="V24" s="83"/>
      <c r="W24" s="83"/>
      <c r="X24" s="83"/>
      <c r="Y24" s="150">
        <v>0</v>
      </c>
      <c r="Z24" s="150">
        <f t="shared" si="8"/>
        <v>0</v>
      </c>
      <c r="AA24" s="150">
        <f t="shared" si="8"/>
        <v>0</v>
      </c>
      <c r="AB24" s="150">
        <f t="shared" si="8"/>
        <v>0</v>
      </c>
      <c r="AC24" s="150">
        <f t="shared" si="8"/>
        <v>0</v>
      </c>
      <c r="AD24" s="140">
        <f t="shared" si="9"/>
        <v>0</v>
      </c>
      <c r="AE24" s="128"/>
      <c r="AF24" s="244">
        <v>0</v>
      </c>
      <c r="AG24" s="176">
        <v>12</v>
      </c>
      <c r="AH24" s="245">
        <f t="shared" si="10"/>
        <v>0</v>
      </c>
    </row>
    <row r="25" spans="1:34" ht="13.05" customHeight="1" outlineLevel="2" x14ac:dyDescent="0.25">
      <c r="A25" s="93" t="str">
        <f>+'PI Budget'!A27</f>
        <v>Post Doc</v>
      </c>
      <c r="B25" s="155">
        <f t="shared" si="1"/>
        <v>0</v>
      </c>
      <c r="C25" s="160">
        <f t="shared" si="12"/>
        <v>0</v>
      </c>
      <c r="D25" s="94"/>
      <c r="E25" s="94"/>
      <c r="F25" s="94"/>
      <c r="G25" s="132">
        <f>(ROUND(C25*Q25,0))</f>
        <v>0</v>
      </c>
      <c r="H25" s="132">
        <f t="shared" si="13"/>
        <v>0</v>
      </c>
      <c r="I25" s="132">
        <f t="shared" si="13"/>
        <v>0</v>
      </c>
      <c r="J25" s="132">
        <f t="shared" si="13"/>
        <v>0</v>
      </c>
      <c r="K25" s="132">
        <f t="shared" si="13"/>
        <v>0</v>
      </c>
      <c r="L25" s="95">
        <f t="shared" si="4"/>
        <v>0</v>
      </c>
      <c r="M25" s="163"/>
      <c r="N25" s="163"/>
      <c r="O25" s="246"/>
      <c r="P25" s="177">
        <v>12</v>
      </c>
      <c r="Q25" s="247">
        <f>+ROUND(O25/P25,0)</f>
        <v>0</v>
      </c>
      <c r="S25" s="93" t="s">
        <v>36</v>
      </c>
      <c r="T25" s="155">
        <f t="shared" si="5"/>
        <v>0</v>
      </c>
      <c r="U25" s="160">
        <f t="shared" si="14"/>
        <v>0</v>
      </c>
      <c r="V25" s="94"/>
      <c r="W25" s="94"/>
      <c r="X25" s="94"/>
      <c r="Y25" s="132">
        <v>0</v>
      </c>
      <c r="Z25" s="132">
        <f t="shared" si="8"/>
        <v>0</v>
      </c>
      <c r="AA25" s="132">
        <f t="shared" si="8"/>
        <v>0</v>
      </c>
      <c r="AB25" s="132">
        <f t="shared" si="8"/>
        <v>0</v>
      </c>
      <c r="AC25" s="132">
        <f t="shared" si="8"/>
        <v>0</v>
      </c>
      <c r="AD25" s="95">
        <f t="shared" si="9"/>
        <v>0</v>
      </c>
      <c r="AE25" s="128"/>
      <c r="AF25" s="246">
        <v>0</v>
      </c>
      <c r="AG25" s="177">
        <v>12</v>
      </c>
      <c r="AH25" s="247">
        <f t="shared" si="10"/>
        <v>0</v>
      </c>
    </row>
    <row r="26" spans="1:34" ht="13.05" customHeight="1" outlineLevel="2" x14ac:dyDescent="0.25">
      <c r="A26" s="262" t="str">
        <f>+'PI Budget'!A28</f>
        <v>OPS</v>
      </c>
      <c r="B26" s="263"/>
      <c r="C26" s="264">
        <v>0</v>
      </c>
      <c r="D26" s="265"/>
      <c r="E26" s="265"/>
      <c r="F26" s="265"/>
      <c r="G26" s="266">
        <f t="shared" ref="G26:G31" si="15">+C26/12*O26</f>
        <v>0</v>
      </c>
      <c r="H26" s="266">
        <f>+ROUND(G26*1.03,0)</f>
        <v>0</v>
      </c>
      <c r="I26" s="266">
        <f>+ROUND(H26*1.03,0)</f>
        <v>0</v>
      </c>
      <c r="J26" s="266">
        <f t="shared" si="13"/>
        <v>0</v>
      </c>
      <c r="K26" s="266">
        <f t="shared" si="13"/>
        <v>0</v>
      </c>
      <c r="L26" s="267">
        <f t="shared" ref="L26:L31" si="16">SUM(G26:K26)</f>
        <v>0</v>
      </c>
      <c r="M26" s="163"/>
      <c r="N26" s="163"/>
      <c r="O26" s="268"/>
      <c r="P26" s="269">
        <v>12</v>
      </c>
      <c r="Q26" s="270"/>
      <c r="S26" s="93"/>
      <c r="T26" s="155"/>
      <c r="U26" s="160"/>
      <c r="V26" s="94"/>
      <c r="W26" s="94"/>
      <c r="X26" s="94"/>
      <c r="Y26" s="132"/>
      <c r="Z26" s="132"/>
      <c r="AA26" s="132"/>
      <c r="AB26" s="132"/>
      <c r="AC26" s="132"/>
      <c r="AD26" s="95"/>
      <c r="AE26" s="128"/>
      <c r="AF26" s="246"/>
      <c r="AG26" s="177"/>
      <c r="AH26" s="247"/>
    </row>
    <row r="27" spans="1:34" ht="13.05" customHeight="1" outlineLevel="2" x14ac:dyDescent="0.25">
      <c r="A27" s="262" t="str">
        <f>+'PI Budget'!A29</f>
        <v>OPS</v>
      </c>
      <c r="B27" s="263"/>
      <c r="C27" s="264">
        <v>0</v>
      </c>
      <c r="D27" s="265"/>
      <c r="E27" s="265"/>
      <c r="F27" s="265"/>
      <c r="G27" s="266">
        <f t="shared" si="15"/>
        <v>0</v>
      </c>
      <c r="H27" s="266">
        <f>+ROUND(G27*1.03,0)</f>
        <v>0</v>
      </c>
      <c r="I27" s="266">
        <f>+ROUND(H27*1.03,0)</f>
        <v>0</v>
      </c>
      <c r="J27" s="266">
        <f>+ROUND(I27*1.03,0)</f>
        <v>0</v>
      </c>
      <c r="K27" s="266">
        <f>+ROUND(J27*1.03,0)</f>
        <v>0</v>
      </c>
      <c r="L27" s="267">
        <f>SUM(G27:K27)</f>
        <v>0</v>
      </c>
      <c r="M27" s="163"/>
      <c r="N27" s="163"/>
      <c r="O27" s="268"/>
      <c r="P27" s="269">
        <v>12</v>
      </c>
      <c r="Q27" s="270"/>
      <c r="S27" s="93"/>
      <c r="T27" s="155"/>
      <c r="U27" s="160"/>
      <c r="V27" s="94"/>
      <c r="W27" s="94"/>
      <c r="X27" s="94"/>
      <c r="Y27" s="132"/>
      <c r="Z27" s="132"/>
      <c r="AA27" s="132"/>
      <c r="AB27" s="132"/>
      <c r="AC27" s="132"/>
      <c r="AD27" s="95"/>
      <c r="AE27" s="128"/>
      <c r="AF27" s="246"/>
      <c r="AG27" s="177"/>
      <c r="AH27" s="247"/>
    </row>
    <row r="28" spans="1:34" ht="13.05" customHeight="1" outlineLevel="2" x14ac:dyDescent="0.25">
      <c r="A28" s="262" t="str">
        <f>+'PI Budget'!A30</f>
        <v>OPS</v>
      </c>
      <c r="B28" s="263"/>
      <c r="C28" s="264">
        <v>0</v>
      </c>
      <c r="D28" s="265"/>
      <c r="E28" s="265"/>
      <c r="F28" s="265"/>
      <c r="G28" s="266">
        <f t="shared" si="15"/>
        <v>0</v>
      </c>
      <c r="H28" s="266">
        <f>+G28*1.03</f>
        <v>0</v>
      </c>
      <c r="I28" s="266">
        <f>+H28*1.03</f>
        <v>0</v>
      </c>
      <c r="J28" s="266">
        <f t="shared" ref="J28:K31" si="17">+I28*1.03</f>
        <v>0</v>
      </c>
      <c r="K28" s="266">
        <f t="shared" si="17"/>
        <v>0</v>
      </c>
      <c r="L28" s="267">
        <f t="shared" si="16"/>
        <v>0</v>
      </c>
      <c r="M28" s="163"/>
      <c r="N28" s="163"/>
      <c r="O28" s="268"/>
      <c r="P28" s="269">
        <v>12</v>
      </c>
      <c r="Q28" s="270"/>
      <c r="S28" s="93"/>
      <c r="T28" s="155"/>
      <c r="U28" s="160"/>
      <c r="V28" s="94"/>
      <c r="W28" s="94"/>
      <c r="X28" s="94"/>
      <c r="Y28" s="132"/>
      <c r="Z28" s="132"/>
      <c r="AA28" s="132"/>
      <c r="AB28" s="132"/>
      <c r="AC28" s="132"/>
      <c r="AD28" s="95"/>
      <c r="AE28" s="128"/>
      <c r="AF28" s="246"/>
      <c r="AG28" s="177"/>
      <c r="AH28" s="247"/>
    </row>
    <row r="29" spans="1:34" ht="13.05" customHeight="1" outlineLevel="2" x14ac:dyDescent="0.25">
      <c r="A29" s="262" t="str">
        <f>+'PI Budget'!A31</f>
        <v>OPS</v>
      </c>
      <c r="B29" s="263"/>
      <c r="C29" s="264">
        <v>0</v>
      </c>
      <c r="D29" s="265"/>
      <c r="E29" s="265"/>
      <c r="F29" s="265"/>
      <c r="G29" s="266">
        <f t="shared" si="15"/>
        <v>0</v>
      </c>
      <c r="H29" s="266">
        <f>+G29*1.03</f>
        <v>0</v>
      </c>
      <c r="I29" s="266">
        <f>+H29*1.03/2</f>
        <v>0</v>
      </c>
      <c r="J29" s="266">
        <f t="shared" si="17"/>
        <v>0</v>
      </c>
      <c r="K29" s="266">
        <f t="shared" si="17"/>
        <v>0</v>
      </c>
      <c r="L29" s="267">
        <f t="shared" si="16"/>
        <v>0</v>
      </c>
      <c r="M29" s="163"/>
      <c r="N29" s="163"/>
      <c r="O29" s="268"/>
      <c r="P29" s="269">
        <v>12</v>
      </c>
      <c r="Q29" s="270"/>
      <c r="S29" s="93"/>
      <c r="T29" s="155"/>
      <c r="U29" s="160"/>
      <c r="V29" s="94"/>
      <c r="W29" s="94"/>
      <c r="X29" s="94"/>
      <c r="Y29" s="132"/>
      <c r="Z29" s="132"/>
      <c r="AA29" s="132"/>
      <c r="AB29" s="132"/>
      <c r="AC29" s="132"/>
      <c r="AD29" s="95"/>
      <c r="AE29" s="128"/>
      <c r="AF29" s="246"/>
      <c r="AG29" s="177"/>
      <c r="AH29" s="247"/>
    </row>
    <row r="30" spans="1:34" ht="13.05" customHeight="1" outlineLevel="2" x14ac:dyDescent="0.25">
      <c r="A30" s="262" t="str">
        <f>+'PI Budget'!A32</f>
        <v>OPS</v>
      </c>
      <c r="B30" s="263"/>
      <c r="C30" s="264">
        <v>0</v>
      </c>
      <c r="D30" s="265"/>
      <c r="E30" s="265"/>
      <c r="F30" s="265"/>
      <c r="G30" s="266">
        <f t="shared" si="15"/>
        <v>0</v>
      </c>
      <c r="H30" s="266">
        <f>+G30*1.03</f>
        <v>0</v>
      </c>
      <c r="I30" s="266">
        <f>+H30*1.03/2</f>
        <v>0</v>
      </c>
      <c r="J30" s="266">
        <f t="shared" si="17"/>
        <v>0</v>
      </c>
      <c r="K30" s="266">
        <f t="shared" si="17"/>
        <v>0</v>
      </c>
      <c r="L30" s="267">
        <f t="shared" si="16"/>
        <v>0</v>
      </c>
      <c r="M30" s="163"/>
      <c r="N30" s="163"/>
      <c r="O30" s="268"/>
      <c r="P30" s="269">
        <v>12</v>
      </c>
      <c r="Q30" s="270"/>
      <c r="S30" s="93"/>
      <c r="T30" s="155"/>
      <c r="U30" s="160"/>
      <c r="V30" s="94"/>
      <c r="W30" s="94"/>
      <c r="X30" s="94"/>
      <c r="Y30" s="132"/>
      <c r="Z30" s="132"/>
      <c r="AA30" s="132"/>
      <c r="AB30" s="132"/>
      <c r="AC30" s="132"/>
      <c r="AD30" s="95"/>
      <c r="AE30" s="128"/>
      <c r="AF30" s="246"/>
      <c r="AG30" s="177"/>
      <c r="AH30" s="247"/>
    </row>
    <row r="31" spans="1:34" ht="13.05" customHeight="1" outlineLevel="2" x14ac:dyDescent="0.25">
      <c r="A31" s="262" t="str">
        <f>+'PI Budget'!A33</f>
        <v>OPS</v>
      </c>
      <c r="B31" s="263">
        <f t="shared" si="1"/>
        <v>0</v>
      </c>
      <c r="C31" s="264">
        <v>0</v>
      </c>
      <c r="D31" s="265"/>
      <c r="E31" s="265"/>
      <c r="F31" s="265"/>
      <c r="G31" s="266">
        <f t="shared" si="15"/>
        <v>0</v>
      </c>
      <c r="H31" s="266">
        <f>+G31*1.03</f>
        <v>0</v>
      </c>
      <c r="I31" s="266">
        <f>+H31*1.03/2</f>
        <v>0</v>
      </c>
      <c r="J31" s="266">
        <f t="shared" si="17"/>
        <v>0</v>
      </c>
      <c r="K31" s="266">
        <f t="shared" si="17"/>
        <v>0</v>
      </c>
      <c r="L31" s="267">
        <f t="shared" si="16"/>
        <v>0</v>
      </c>
      <c r="M31" s="163"/>
      <c r="N31" s="163"/>
      <c r="O31" s="268"/>
      <c r="P31" s="269">
        <v>12</v>
      </c>
      <c r="Q31" s="270">
        <f>+O31/P31</f>
        <v>0</v>
      </c>
      <c r="S31" s="85" t="s">
        <v>37</v>
      </c>
      <c r="T31" s="156">
        <f t="shared" si="5"/>
        <v>0</v>
      </c>
      <c r="U31" s="161">
        <f t="shared" si="14"/>
        <v>0</v>
      </c>
      <c r="V31" s="86"/>
      <c r="W31" s="86"/>
      <c r="X31" s="86"/>
      <c r="Y31" s="138">
        <v>0</v>
      </c>
      <c r="Z31" s="138">
        <f t="shared" si="8"/>
        <v>0</v>
      </c>
      <c r="AA31" s="138">
        <f t="shared" si="8"/>
        <v>0</v>
      </c>
      <c r="AB31" s="138">
        <f t="shared" si="8"/>
        <v>0</v>
      </c>
      <c r="AC31" s="138">
        <f t="shared" si="8"/>
        <v>0</v>
      </c>
      <c r="AD31" s="87">
        <f t="shared" si="9"/>
        <v>0</v>
      </c>
      <c r="AE31" s="128"/>
      <c r="AF31" s="248">
        <v>0</v>
      </c>
      <c r="AG31" s="178">
        <v>12</v>
      </c>
      <c r="AH31" s="249">
        <f t="shared" si="10"/>
        <v>0</v>
      </c>
    </row>
    <row r="32" spans="1:34" ht="13.05" customHeight="1" outlineLevel="2" x14ac:dyDescent="0.25">
      <c r="A32" s="89" t="str">
        <f>+'PI Budget'!A34</f>
        <v>Undergraduate Students</v>
      </c>
      <c r="B32" s="157">
        <f t="shared" si="1"/>
        <v>0</v>
      </c>
      <c r="C32" s="162">
        <f t="shared" si="12"/>
        <v>0</v>
      </c>
      <c r="D32" s="90"/>
      <c r="E32" s="90"/>
      <c r="F32" s="90"/>
      <c r="G32" s="151">
        <f>(ROUND(C32*Q32,0))</f>
        <v>0</v>
      </c>
      <c r="H32" s="151">
        <f t="shared" ref="H32:K33" si="18">+ROUND(G32*1.03,0)</f>
        <v>0</v>
      </c>
      <c r="I32" s="151">
        <f t="shared" si="18"/>
        <v>0</v>
      </c>
      <c r="J32" s="151">
        <f t="shared" si="18"/>
        <v>0</v>
      </c>
      <c r="K32" s="151">
        <f t="shared" si="18"/>
        <v>0</v>
      </c>
      <c r="L32" s="91">
        <f>SUM(G32:K32)</f>
        <v>0</v>
      </c>
      <c r="M32" s="163"/>
      <c r="N32" s="163"/>
      <c r="O32" s="250"/>
      <c r="P32" s="179">
        <v>12</v>
      </c>
      <c r="Q32" s="251">
        <f>+ROUND(O32/P32,0)</f>
        <v>0</v>
      </c>
      <c r="S32" s="89" t="s">
        <v>38</v>
      </c>
      <c r="T32" s="157">
        <f t="shared" si="5"/>
        <v>0</v>
      </c>
      <c r="U32" s="162">
        <f t="shared" si="14"/>
        <v>0</v>
      </c>
      <c r="V32" s="90"/>
      <c r="W32" s="90"/>
      <c r="X32" s="90"/>
      <c r="Y32" s="151">
        <v>0</v>
      </c>
      <c r="Z32" s="151">
        <f t="shared" si="8"/>
        <v>0</v>
      </c>
      <c r="AA32" s="151">
        <f t="shared" si="8"/>
        <v>0</v>
      </c>
      <c r="AB32" s="151">
        <f t="shared" si="8"/>
        <v>0</v>
      </c>
      <c r="AC32" s="151">
        <f t="shared" si="8"/>
        <v>0</v>
      </c>
      <c r="AD32" s="91">
        <f t="shared" si="9"/>
        <v>0</v>
      </c>
      <c r="AE32" s="128"/>
      <c r="AF32" s="250">
        <f>10.05*1044</f>
        <v>10492.2</v>
      </c>
      <c r="AG32" s="179">
        <v>12</v>
      </c>
      <c r="AH32" s="251">
        <f t="shared" si="10"/>
        <v>874.35</v>
      </c>
    </row>
    <row r="33" spans="1:45" x14ac:dyDescent="0.25">
      <c r="A33" s="89" t="str">
        <f>+'PI Budget'!A36</f>
        <v>Grad Research Asst</v>
      </c>
      <c r="B33" s="157">
        <f t="shared" si="1"/>
        <v>0</v>
      </c>
      <c r="C33" s="162">
        <f t="shared" si="12"/>
        <v>0</v>
      </c>
      <c r="D33" s="90"/>
      <c r="E33" s="90"/>
      <c r="F33" s="90"/>
      <c r="G33" s="151">
        <v>0</v>
      </c>
      <c r="H33" s="151"/>
      <c r="I33" s="151">
        <f t="shared" si="18"/>
        <v>0</v>
      </c>
      <c r="J33" s="151">
        <f t="shared" si="18"/>
        <v>0</v>
      </c>
      <c r="K33" s="151">
        <f t="shared" si="18"/>
        <v>0</v>
      </c>
      <c r="L33" s="91">
        <f>SUM(G33:K33)</f>
        <v>0</v>
      </c>
      <c r="M33" s="163"/>
      <c r="N33" s="163"/>
      <c r="O33" s="250"/>
      <c r="P33" s="179">
        <v>12</v>
      </c>
      <c r="Q33" s="251">
        <f>+ROUND(O33/P33,0)</f>
        <v>0</v>
      </c>
      <c r="S33" s="89" t="s">
        <v>39</v>
      </c>
      <c r="T33" s="157">
        <f t="shared" si="5"/>
        <v>0</v>
      </c>
      <c r="U33" s="162">
        <f t="shared" si="14"/>
        <v>0</v>
      </c>
      <c r="V33" s="90"/>
      <c r="W33" s="90"/>
      <c r="X33" s="90"/>
      <c r="Y33" s="151">
        <v>0</v>
      </c>
      <c r="Z33" s="151">
        <f t="shared" si="8"/>
        <v>0</v>
      </c>
      <c r="AA33" s="151">
        <f t="shared" si="8"/>
        <v>0</v>
      </c>
      <c r="AB33" s="151">
        <f t="shared" si="8"/>
        <v>0</v>
      </c>
      <c r="AC33" s="151">
        <f t="shared" si="8"/>
        <v>0</v>
      </c>
      <c r="AD33" s="91">
        <f t="shared" si="9"/>
        <v>0</v>
      </c>
      <c r="AE33" s="128"/>
      <c r="AF33" s="250">
        <v>18500</v>
      </c>
      <c r="AG33" s="179">
        <v>12</v>
      </c>
      <c r="AH33" s="251">
        <f t="shared" si="10"/>
        <v>1541.6666666666667</v>
      </c>
    </row>
    <row r="34" spans="1:45" x14ac:dyDescent="0.25">
      <c r="A34" s="13" t="s">
        <v>40</v>
      </c>
      <c r="B34" s="13"/>
      <c r="C34" s="8"/>
      <c r="D34" s="8"/>
      <c r="E34" s="8"/>
      <c r="F34" s="8"/>
      <c r="G34" s="135">
        <f>SUM(G15:G33)</f>
        <v>0</v>
      </c>
      <c r="H34" s="135">
        <f>SUM(H15:H33)</f>
        <v>0</v>
      </c>
      <c r="I34" s="135">
        <f>SUM(I15:I33)</f>
        <v>0</v>
      </c>
      <c r="J34" s="135">
        <f>SUM(J15:J33)</f>
        <v>0</v>
      </c>
      <c r="K34" s="135">
        <f>SUM(K15:K33)</f>
        <v>0</v>
      </c>
      <c r="L34" s="14">
        <f>SUM(G34:K34)</f>
        <v>0</v>
      </c>
      <c r="M34" s="163"/>
      <c r="N34" s="163"/>
      <c r="O34" s="252"/>
      <c r="P34" s="253"/>
      <c r="Q34" s="254"/>
      <c r="S34" s="13" t="s">
        <v>40</v>
      </c>
      <c r="T34" s="13"/>
      <c r="U34" s="8"/>
      <c r="V34" s="8"/>
      <c r="W34" s="8"/>
      <c r="X34" s="8"/>
      <c r="Y34" s="135">
        <f>SUM(Y15:Y33)</f>
        <v>0</v>
      </c>
      <c r="Z34" s="135">
        <f>SUM(Z15:Z33)</f>
        <v>0</v>
      </c>
      <c r="AA34" s="135">
        <f>SUM(AA15:AA33)</f>
        <v>0</v>
      </c>
      <c r="AB34" s="135">
        <f>SUM(AB15:AB33)</f>
        <v>0</v>
      </c>
      <c r="AC34" s="135">
        <f>SUM(AC15:AC33)</f>
        <v>0</v>
      </c>
      <c r="AD34" s="14">
        <f t="shared" si="9"/>
        <v>0</v>
      </c>
      <c r="AE34" s="128"/>
      <c r="AF34" s="252"/>
      <c r="AG34" s="253"/>
      <c r="AH34" s="254"/>
    </row>
    <row r="35" spans="1:45" ht="6" customHeight="1" x14ac:dyDescent="0.25">
      <c r="A35" s="9"/>
      <c r="B35" s="9"/>
      <c r="C35" s="9"/>
      <c r="D35" s="9"/>
      <c r="E35" s="9"/>
      <c r="F35" s="9"/>
      <c r="G35" s="9"/>
      <c r="H35" s="24"/>
      <c r="I35" s="24"/>
      <c r="J35" s="24"/>
      <c r="K35" s="12"/>
      <c r="L35" s="12"/>
      <c r="M35" s="163"/>
      <c r="N35" s="163"/>
      <c r="O35" s="146"/>
      <c r="P35" s="12"/>
      <c r="Q35" s="12"/>
      <c r="S35" s="9"/>
      <c r="T35" s="9"/>
      <c r="U35" s="9"/>
      <c r="V35" s="9"/>
      <c r="W35" s="9"/>
      <c r="X35" s="9"/>
      <c r="Y35" s="9"/>
      <c r="Z35" s="24"/>
      <c r="AA35" s="24"/>
      <c r="AB35" s="24"/>
      <c r="AC35" s="12"/>
      <c r="AD35" s="12"/>
      <c r="AE35" s="128"/>
      <c r="AF35" s="146"/>
      <c r="AG35" s="12"/>
      <c r="AH35" s="12"/>
    </row>
    <row r="36" spans="1:45" x14ac:dyDescent="0.25">
      <c r="A36" s="16" t="s">
        <v>41</v>
      </c>
      <c r="B36" s="16"/>
      <c r="C36" s="17"/>
      <c r="D36" s="17"/>
      <c r="E36" s="17"/>
      <c r="F36" s="17"/>
      <c r="G36" s="17"/>
      <c r="H36" s="17"/>
      <c r="I36" s="17"/>
      <c r="J36" s="17"/>
      <c r="K36" s="18"/>
      <c r="L36" s="18"/>
      <c r="M36" s="163"/>
      <c r="N36" s="163"/>
      <c r="O36" s="12"/>
      <c r="P36" s="12"/>
      <c r="Q36" s="12"/>
      <c r="S36" s="16" t="s">
        <v>41</v>
      </c>
      <c r="T36" s="16"/>
      <c r="U36" s="17"/>
      <c r="V36" s="17"/>
      <c r="W36" s="17"/>
      <c r="X36" s="17"/>
      <c r="Y36" s="17"/>
      <c r="Z36" s="17"/>
      <c r="AA36" s="17"/>
      <c r="AB36" s="17"/>
      <c r="AC36" s="18"/>
      <c r="AD36" s="18"/>
      <c r="AE36" s="128"/>
      <c r="AF36" s="12"/>
      <c r="AG36" s="12"/>
      <c r="AH36" s="12"/>
    </row>
    <row r="37" spans="1:45" x14ac:dyDescent="0.25">
      <c r="A37" s="73" t="s">
        <v>42</v>
      </c>
      <c r="B37" s="73"/>
      <c r="C37" s="77">
        <v>0.31</v>
      </c>
      <c r="D37" s="77"/>
      <c r="E37" s="77"/>
      <c r="F37" s="77"/>
      <c r="G37" s="378">
        <f>ROUND(SUM(G15:G20)*$C$37,0)</f>
        <v>0</v>
      </c>
      <c r="H37" s="378">
        <f>ROUND(SUM(H15:H20)*$C$37,0)</f>
        <v>0</v>
      </c>
      <c r="I37" s="378">
        <f>ROUND(SUM(I15:I20)*$C$37,0)</f>
        <v>0</v>
      </c>
      <c r="J37" s="378">
        <f>ROUND(SUM(J15:J20)*$C$37,0)</f>
        <v>0</v>
      </c>
      <c r="K37" s="378">
        <f>ROUND(SUM(K15:K20)*$C$37,0)</f>
        <v>0</v>
      </c>
      <c r="L37" s="75">
        <f t="shared" ref="L37:L42" si="19">SUM(G37:K37)</f>
        <v>0</v>
      </c>
      <c r="M37" s="163"/>
      <c r="N37" s="163"/>
      <c r="O37" s="163"/>
      <c r="P37" s="163"/>
      <c r="Q37" s="163"/>
      <c r="S37" s="73" t="s">
        <v>42</v>
      </c>
      <c r="T37" s="73"/>
      <c r="U37" s="77">
        <v>0.28000000000000003</v>
      </c>
      <c r="V37" s="77"/>
      <c r="W37" s="77"/>
      <c r="X37" s="77"/>
      <c r="Y37" s="378">
        <f>SUM(Y15:Y20)*$C$37</f>
        <v>0</v>
      </c>
      <c r="Z37" s="378">
        <f>SUM(Z15:Z20)*$C$37</f>
        <v>0</v>
      </c>
      <c r="AA37" s="378">
        <f>SUM(AA15:AA20)*$C$37</f>
        <v>0</v>
      </c>
      <c r="AB37" s="378">
        <f>SUM(AB15:AB20)*$C$37</f>
        <v>0</v>
      </c>
      <c r="AC37" s="378">
        <f>SUM(AC15:AC20)*$C$37</f>
        <v>0</v>
      </c>
      <c r="AD37" s="75">
        <f t="shared" ref="AD37:AD43" si="20">SUM(Y37:AC37)</f>
        <v>0</v>
      </c>
      <c r="AE37" s="128"/>
      <c r="AF37" s="163"/>
      <c r="AG37" s="163"/>
      <c r="AH37" s="163"/>
    </row>
    <row r="38" spans="1:45" outlineLevel="2" x14ac:dyDescent="0.25">
      <c r="A38" s="78" t="s">
        <v>43</v>
      </c>
      <c r="B38" s="78"/>
      <c r="C38" s="81">
        <v>0.39</v>
      </c>
      <c r="D38" s="81"/>
      <c r="E38" s="81"/>
      <c r="F38" s="81"/>
      <c r="G38" s="143">
        <v>0</v>
      </c>
      <c r="H38" s="143">
        <f>ROUND((H23+H22+H21)*$C$38,0)</f>
        <v>0</v>
      </c>
      <c r="I38" s="143">
        <f>ROUND((I23+I22+I21)*$C$38,0)</f>
        <v>0</v>
      </c>
      <c r="J38" s="143">
        <f>ROUND((J23+J22+J21)*$C$38,0)</f>
        <v>0</v>
      </c>
      <c r="K38" s="143">
        <f>ROUND((K23+K22+K21)*$C$38,0)</f>
        <v>0</v>
      </c>
      <c r="L38" s="80">
        <f t="shared" si="19"/>
        <v>0</v>
      </c>
      <c r="M38" s="163"/>
      <c r="N38" s="163"/>
      <c r="O38" s="163"/>
      <c r="P38" s="163"/>
      <c r="Q38" s="163"/>
      <c r="S38" s="78" t="s">
        <v>43</v>
      </c>
      <c r="T38" s="78"/>
      <c r="U38" s="81">
        <v>0.37</v>
      </c>
      <c r="V38" s="81"/>
      <c r="W38" s="81"/>
      <c r="X38" s="81"/>
      <c r="Y38" s="143">
        <f>(Y23)*$C$38</f>
        <v>0</v>
      </c>
      <c r="Z38" s="143">
        <f>(Z23)*$C$38</f>
        <v>0</v>
      </c>
      <c r="AA38" s="143">
        <f>(AA23)*$C$38</f>
        <v>0</v>
      </c>
      <c r="AB38" s="143">
        <f>(AB23)*$C$38</f>
        <v>0</v>
      </c>
      <c r="AC38" s="143">
        <f>(AC23)*$C$38</f>
        <v>0</v>
      </c>
      <c r="AD38" s="80">
        <f t="shared" si="20"/>
        <v>0</v>
      </c>
      <c r="AE38" s="128"/>
      <c r="AF38" s="163"/>
      <c r="AG38" s="163"/>
      <c r="AH38" s="163"/>
    </row>
    <row r="39" spans="1:45" outlineLevel="2" x14ac:dyDescent="0.25">
      <c r="A39" s="82" t="s">
        <v>35</v>
      </c>
      <c r="B39" s="82"/>
      <c r="C39" s="84">
        <v>0.52</v>
      </c>
      <c r="D39" s="84"/>
      <c r="E39" s="84"/>
      <c r="F39" s="84"/>
      <c r="G39" s="130">
        <f>ROUND((G24)*$C$39,0)</f>
        <v>0</v>
      </c>
      <c r="H39" s="130">
        <f>ROUND((H24)*$C$39,0)</f>
        <v>0</v>
      </c>
      <c r="I39" s="130">
        <f>ROUND((I24)*$C$39,0)</f>
        <v>0</v>
      </c>
      <c r="J39" s="130">
        <f>ROUND((J24)*$C$39,0)</f>
        <v>0</v>
      </c>
      <c r="K39" s="130">
        <f>ROUND((K24)*$C$39,0)</f>
        <v>0</v>
      </c>
      <c r="L39" s="140">
        <f t="shared" si="19"/>
        <v>0</v>
      </c>
      <c r="M39" s="163"/>
      <c r="N39" s="163"/>
      <c r="O39" s="163"/>
      <c r="P39" s="163"/>
      <c r="Q39" s="163"/>
      <c r="S39" s="82" t="s">
        <v>35</v>
      </c>
      <c r="T39" s="82"/>
      <c r="U39" s="84">
        <v>0.5</v>
      </c>
      <c r="V39" s="84"/>
      <c r="W39" s="84"/>
      <c r="X39" s="84"/>
      <c r="Y39" s="130">
        <f>(Y24)*$C$39</f>
        <v>0</v>
      </c>
      <c r="Z39" s="130">
        <f>(Z24)*$C$39</f>
        <v>0</v>
      </c>
      <c r="AA39" s="130">
        <f>(AA24)*$C$39</f>
        <v>0</v>
      </c>
      <c r="AB39" s="130">
        <f>(AB24)*$C$39</f>
        <v>0</v>
      </c>
      <c r="AC39" s="130">
        <f>(AC24)*$C$39</f>
        <v>0</v>
      </c>
      <c r="AD39" s="140">
        <f t="shared" si="20"/>
        <v>0</v>
      </c>
      <c r="AE39" s="128"/>
      <c r="AF39" s="163"/>
      <c r="AG39" s="163"/>
      <c r="AH39" s="163"/>
    </row>
    <row r="40" spans="1:45" outlineLevel="2" x14ac:dyDescent="0.25">
      <c r="A40" s="93" t="s">
        <v>44</v>
      </c>
      <c r="B40" s="93"/>
      <c r="C40" s="96">
        <v>0.23</v>
      </c>
      <c r="D40" s="96"/>
      <c r="E40" s="96"/>
      <c r="F40" s="96"/>
      <c r="G40" s="132">
        <f>+ROUND(G25*$C$40,0)</f>
        <v>0</v>
      </c>
      <c r="H40" s="132">
        <f>+ROUND(H25*$C$40,0)</f>
        <v>0</v>
      </c>
      <c r="I40" s="132">
        <f>+ROUND(I25*$C$40,0)</f>
        <v>0</v>
      </c>
      <c r="J40" s="132">
        <f>+ROUND(J25*$C$40,0)</f>
        <v>0</v>
      </c>
      <c r="K40" s="132">
        <f>+ROUND(K25*$C$40,0)</f>
        <v>0</v>
      </c>
      <c r="L40" s="95">
        <f t="shared" si="19"/>
        <v>0</v>
      </c>
      <c r="M40" s="163"/>
      <c r="N40" s="163"/>
      <c r="O40" s="163"/>
      <c r="P40" s="163"/>
      <c r="Q40" s="163"/>
      <c r="S40" s="93" t="s">
        <v>44</v>
      </c>
      <c r="T40" s="93"/>
      <c r="U40" s="96">
        <v>0.22</v>
      </c>
      <c r="V40" s="96"/>
      <c r="W40" s="96"/>
      <c r="X40" s="96"/>
      <c r="Y40" s="132">
        <f>+Y25*$C$40</f>
        <v>0</v>
      </c>
      <c r="Z40" s="132">
        <f>+Z25*$C$40</f>
        <v>0</v>
      </c>
      <c r="AA40" s="132">
        <f>+AA25*$C$40</f>
        <v>0</v>
      </c>
      <c r="AB40" s="132">
        <f>+AB25*$C$40</f>
        <v>0</v>
      </c>
      <c r="AC40" s="132">
        <f>+AC25*$C$40</f>
        <v>0</v>
      </c>
      <c r="AD40" s="95">
        <f t="shared" si="20"/>
        <v>0</v>
      </c>
      <c r="AE40" s="128"/>
      <c r="AF40" s="163"/>
      <c r="AG40" s="163"/>
      <c r="AH40" s="163"/>
    </row>
    <row r="41" spans="1:45" outlineLevel="2" x14ac:dyDescent="0.25">
      <c r="A41" s="85" t="s">
        <v>37</v>
      </c>
      <c r="B41" s="85"/>
      <c r="C41" s="88">
        <v>0.14000000000000001</v>
      </c>
      <c r="D41" s="88"/>
      <c r="E41" s="88"/>
      <c r="F41" s="88"/>
      <c r="G41" s="138">
        <f>+ROUND(SUM(G26:G31)*$C$41,0)</f>
        <v>0</v>
      </c>
      <c r="H41" s="138">
        <f>+ROUND(SUM(H26:H31)*$C$41,0)</f>
        <v>0</v>
      </c>
      <c r="I41" s="138">
        <f>+ROUND(SUM(I26:I31)*$C$41,0)</f>
        <v>0</v>
      </c>
      <c r="J41" s="138">
        <f>+ROUND(SUM(J26:J31)*$C$41,0)</f>
        <v>0</v>
      </c>
      <c r="K41" s="138">
        <f>+ROUND(SUM(K26:K31)*$C$41,0)</f>
        <v>0</v>
      </c>
      <c r="L41" s="87">
        <f t="shared" si="19"/>
        <v>0</v>
      </c>
      <c r="M41" s="163"/>
      <c r="N41" s="163"/>
      <c r="O41" s="163"/>
      <c r="P41" s="163"/>
      <c r="Q41" s="163"/>
      <c r="S41" s="85" t="s">
        <v>37</v>
      </c>
      <c r="T41" s="85"/>
      <c r="U41" s="88">
        <v>0.12</v>
      </c>
      <c r="V41" s="88"/>
      <c r="W41" s="88"/>
      <c r="X41" s="88"/>
      <c r="Y41" s="138">
        <f>+Y31*$C$41</f>
        <v>0</v>
      </c>
      <c r="Z41" s="138">
        <f>+Z31*$C$41</f>
        <v>0</v>
      </c>
      <c r="AA41" s="138">
        <f>+AA31*$C$41</f>
        <v>0</v>
      </c>
      <c r="AB41" s="138">
        <f>+AB31*$C$41</f>
        <v>0</v>
      </c>
      <c r="AC41" s="138">
        <f>+AC31*$C$41</f>
        <v>0</v>
      </c>
      <c r="AD41" s="87">
        <f t="shared" si="20"/>
        <v>0</v>
      </c>
      <c r="AE41" s="128"/>
      <c r="AF41" s="163"/>
      <c r="AG41" s="163"/>
      <c r="AH41" s="163"/>
    </row>
    <row r="42" spans="1:45" x14ac:dyDescent="0.25">
      <c r="A42" s="89" t="s">
        <v>45</v>
      </c>
      <c r="B42" s="89"/>
      <c r="C42" s="92">
        <v>0.02</v>
      </c>
      <c r="D42" s="92"/>
      <c r="E42" s="92"/>
      <c r="F42" s="92"/>
      <c r="G42" s="131">
        <f>ROUND(SUM(G32:G33)*$C$42,0)</f>
        <v>0</v>
      </c>
      <c r="H42" s="131">
        <f>ROUND(SUM(H32:H33)*$C$42,0)</f>
        <v>0</v>
      </c>
      <c r="I42" s="131">
        <f>ROUND(SUM(I32:I33)*$C$42,0)</f>
        <v>0</v>
      </c>
      <c r="J42" s="131">
        <f>ROUND(SUM(J32:J33)*$C$42,0)</f>
        <v>0</v>
      </c>
      <c r="K42" s="131">
        <f>ROUND(SUM(K32:K33)*$C$42,0)</f>
        <v>0</v>
      </c>
      <c r="L42" s="91">
        <f t="shared" si="19"/>
        <v>0</v>
      </c>
      <c r="M42" s="163"/>
      <c r="N42" s="163"/>
      <c r="O42" s="163"/>
      <c r="P42" s="163"/>
      <c r="Q42" s="163"/>
      <c r="S42" s="89" t="s">
        <v>45</v>
      </c>
      <c r="T42" s="89"/>
      <c r="U42" s="92">
        <v>0.02</v>
      </c>
      <c r="V42" s="92"/>
      <c r="W42" s="92"/>
      <c r="X42" s="92"/>
      <c r="Y42" s="131">
        <f>SUM(Y32:Y33)*$C$42</f>
        <v>0</v>
      </c>
      <c r="Z42" s="131">
        <f>SUM(Z32:Z33)*$C$42</f>
        <v>0</v>
      </c>
      <c r="AA42" s="131">
        <f>SUM(AA32:AA33)*$C$42</f>
        <v>0</v>
      </c>
      <c r="AB42" s="131">
        <f>SUM(AB32:AB33)*$C$42</f>
        <v>0</v>
      </c>
      <c r="AC42" s="131">
        <f>SUM(AC32:AC33)*$C$42</f>
        <v>0</v>
      </c>
      <c r="AD42" s="91">
        <f t="shared" si="20"/>
        <v>0</v>
      </c>
      <c r="AE42" s="128"/>
      <c r="AF42" s="163"/>
      <c r="AG42" s="163"/>
      <c r="AH42" s="163"/>
      <c r="AK42" s="313"/>
      <c r="AL42" s="313"/>
      <c r="AM42" s="313"/>
      <c r="AN42" s="313"/>
      <c r="AO42" s="313"/>
      <c r="AP42" s="313"/>
      <c r="AQ42" s="313"/>
      <c r="AR42" s="313"/>
      <c r="AS42" s="313"/>
    </row>
    <row r="43" spans="1:45" s="3" customFormat="1" ht="13.8" x14ac:dyDescent="0.25">
      <c r="A43" s="13" t="s">
        <v>46</v>
      </c>
      <c r="B43" s="13"/>
      <c r="C43" s="26"/>
      <c r="D43" s="26"/>
      <c r="E43" s="26"/>
      <c r="F43" s="26"/>
      <c r="G43" s="135">
        <f>SUM(G37:G42)</f>
        <v>0</v>
      </c>
      <c r="H43" s="135">
        <f>SUM(H37:H42)</f>
        <v>0</v>
      </c>
      <c r="I43" s="135">
        <f>SUM(I37:I42)</f>
        <v>0</v>
      </c>
      <c r="J43" s="135">
        <f>SUM(J37:J42)</f>
        <v>0</v>
      </c>
      <c r="K43" s="135">
        <f>SUM(K37:K42)</f>
        <v>0</v>
      </c>
      <c r="L43" s="14">
        <f>SUM(G43:K43)</f>
        <v>0</v>
      </c>
      <c r="M43" s="163"/>
      <c r="N43" s="163"/>
      <c r="O43" s="163"/>
      <c r="P43" s="163"/>
      <c r="Q43" s="163"/>
      <c r="R43" s="106"/>
      <c r="S43" s="13" t="s">
        <v>46</v>
      </c>
      <c r="T43" s="13"/>
      <c r="U43" s="26"/>
      <c r="V43" s="26"/>
      <c r="W43" s="26"/>
      <c r="X43" s="26"/>
      <c r="Y43" s="135">
        <f>SUM(Y37:Y42)</f>
        <v>0</v>
      </c>
      <c r="Z43" s="135">
        <f>SUM(Z37:Z42)</f>
        <v>0</v>
      </c>
      <c r="AA43" s="135">
        <f>SUM(AA37:AA42)</f>
        <v>0</v>
      </c>
      <c r="AB43" s="135">
        <f>SUM(AB37:AB42)</f>
        <v>0</v>
      </c>
      <c r="AC43" s="135">
        <f>SUM(AC37:AC42)</f>
        <v>0</v>
      </c>
      <c r="AD43" s="14">
        <f t="shared" si="20"/>
        <v>0</v>
      </c>
      <c r="AE43" s="128"/>
      <c r="AF43" s="163"/>
      <c r="AG43" s="163"/>
      <c r="AH43" s="163"/>
      <c r="AK43" s="625" t="s">
        <v>162</v>
      </c>
      <c r="AL43" s="625"/>
      <c r="AM43" s="625"/>
      <c r="AN43" s="625"/>
      <c r="AO43" s="625"/>
      <c r="AP43" s="625"/>
      <c r="AQ43" s="625"/>
      <c r="AR43" s="625"/>
      <c r="AS43" s="625"/>
    </row>
    <row r="44" spans="1:45" s="3" customFormat="1" ht="6" customHeight="1" x14ac:dyDescent="0.25">
      <c r="A44" s="11"/>
      <c r="B44" s="11"/>
      <c r="C44" s="15"/>
      <c r="D44" s="15"/>
      <c r="E44" s="15"/>
      <c r="F44" s="15"/>
      <c r="G44" s="15"/>
      <c r="H44" s="15"/>
      <c r="I44" s="15"/>
      <c r="J44" s="15"/>
      <c r="K44" s="12"/>
      <c r="L44" s="12"/>
      <c r="M44" s="163"/>
      <c r="N44" s="163"/>
      <c r="O44" s="146"/>
      <c r="P44" s="12"/>
      <c r="Q44" s="12"/>
      <c r="R44" s="106"/>
      <c r="S44" s="11"/>
      <c r="T44" s="11"/>
      <c r="U44" s="15"/>
      <c r="V44" s="15"/>
      <c r="W44" s="15"/>
      <c r="X44" s="15"/>
      <c r="Y44" s="15"/>
      <c r="Z44" s="15"/>
      <c r="AA44" s="15"/>
      <c r="AB44" s="15"/>
      <c r="AC44" s="12"/>
      <c r="AD44" s="12"/>
      <c r="AE44" s="128"/>
      <c r="AF44" s="146"/>
      <c r="AG44" s="12"/>
      <c r="AH44" s="12"/>
      <c r="AK44" s="9"/>
      <c r="AL44" s="9"/>
      <c r="AM44" s="9"/>
      <c r="AN44" s="9"/>
      <c r="AO44" s="9"/>
      <c r="AP44" s="9"/>
      <c r="AQ44" s="9"/>
      <c r="AR44" s="9"/>
      <c r="AS44" s="9"/>
    </row>
    <row r="45" spans="1:45" s="4" customFormat="1" ht="13.8" x14ac:dyDescent="0.25">
      <c r="A45" s="16" t="s">
        <v>47</v>
      </c>
      <c r="B45" s="16"/>
      <c r="C45" s="20"/>
      <c r="D45" s="20"/>
      <c r="E45" s="20"/>
      <c r="F45" s="20"/>
      <c r="G45" s="20"/>
      <c r="H45" s="20"/>
      <c r="I45" s="20"/>
      <c r="J45" s="20"/>
      <c r="K45" s="21"/>
      <c r="L45" s="19"/>
      <c r="M45" s="163"/>
      <c r="N45" s="301"/>
      <c r="O45" s="184" t="s">
        <v>48</v>
      </c>
      <c r="P45" s="185" t="s">
        <v>49</v>
      </c>
      <c r="Q45" s="185" t="s">
        <v>50</v>
      </c>
      <c r="R45" s="107"/>
      <c r="S45" s="16" t="s">
        <v>47</v>
      </c>
      <c r="T45" s="16"/>
      <c r="U45" s="20"/>
      <c r="V45" s="20"/>
      <c r="W45" s="20"/>
      <c r="X45" s="20"/>
      <c r="Y45" s="20"/>
      <c r="Z45" s="20"/>
      <c r="AA45" s="20"/>
      <c r="AB45" s="20"/>
      <c r="AC45" s="21"/>
      <c r="AD45" s="19"/>
      <c r="AE45" s="128"/>
      <c r="AF45" s="184" t="s">
        <v>48</v>
      </c>
      <c r="AG45" s="185" t="s">
        <v>49</v>
      </c>
      <c r="AH45" s="185" t="s">
        <v>50</v>
      </c>
      <c r="AK45" s="312" t="s">
        <v>164</v>
      </c>
      <c r="AL45" s="306"/>
      <c r="AM45" s="306"/>
      <c r="AN45" s="306"/>
      <c r="AO45" s="306"/>
      <c r="AP45" s="306"/>
      <c r="AQ45" s="306"/>
      <c r="AR45" s="307"/>
      <c r="AS45" s="307"/>
    </row>
    <row r="46" spans="1:45" s="4" customFormat="1" ht="13.8" x14ac:dyDescent="0.25">
      <c r="A46" s="9" t="str">
        <f>+'PI Budget'!A51</f>
        <v>Conference Travel</v>
      </c>
      <c r="B46" s="11"/>
      <c r="C46" s="25"/>
      <c r="D46" s="25"/>
      <c r="E46" s="25"/>
      <c r="F46" s="25"/>
      <c r="G46" s="133">
        <f>+AS60+AS78</f>
        <v>0</v>
      </c>
      <c r="H46" s="133">
        <f t="shared" ref="H46:K47" si="21">+ROUND(G46*1.05,0)</f>
        <v>0</v>
      </c>
      <c r="I46" s="133">
        <f t="shared" si="21"/>
        <v>0</v>
      </c>
      <c r="J46" s="133">
        <f t="shared" si="21"/>
        <v>0</v>
      </c>
      <c r="K46" s="133">
        <f t="shared" si="21"/>
        <v>0</v>
      </c>
      <c r="L46" s="12">
        <f>SUM(G46:K46)</f>
        <v>0</v>
      </c>
      <c r="M46" s="163"/>
      <c r="N46" s="300" t="s">
        <v>165</v>
      </c>
      <c r="O46" s="213"/>
      <c r="P46" s="213"/>
      <c r="Q46" s="213"/>
      <c r="R46" s="107"/>
      <c r="S46" s="9" t="s">
        <v>51</v>
      </c>
      <c r="T46" s="11"/>
      <c r="U46" s="25"/>
      <c r="V46" s="25"/>
      <c r="W46" s="25"/>
      <c r="X46" s="25"/>
      <c r="Y46" s="133">
        <f>+PersonnelTravelTuitionWorksheet!Z73+PersonnelTravelTuitionWorksheet!Z60+PersonnelTravelTuitionWorksheet!Z47</f>
        <v>0</v>
      </c>
      <c r="Z46" s="133">
        <f t="shared" ref="Z46:AC47" si="22">+Y46*1.05</f>
        <v>0</v>
      </c>
      <c r="AA46" s="133">
        <f t="shared" si="22"/>
        <v>0</v>
      </c>
      <c r="AB46" s="133">
        <f t="shared" si="22"/>
        <v>0</v>
      </c>
      <c r="AC46" s="133">
        <f t="shared" si="22"/>
        <v>0</v>
      </c>
      <c r="AD46" s="12">
        <f>SUM(Y46:AC46)</f>
        <v>0</v>
      </c>
      <c r="AE46" s="128"/>
      <c r="AF46" s="213"/>
      <c r="AG46" s="213"/>
      <c r="AH46" s="213"/>
      <c r="AK46" s="626" t="s">
        <v>166</v>
      </c>
      <c r="AL46" s="626"/>
      <c r="AM46" s="183"/>
      <c r="AN46" s="183"/>
      <c r="AO46" s="183"/>
      <c r="AP46" s="183"/>
      <c r="AQ46" s="183"/>
      <c r="AR46" s="183"/>
    </row>
    <row r="47" spans="1:45" s="4" customFormat="1" ht="14.25" customHeight="1" x14ac:dyDescent="0.25">
      <c r="A47" s="9" t="str">
        <f>+'PI Budget'!A52</f>
        <v>Project Travel</v>
      </c>
      <c r="B47" s="9"/>
      <c r="C47" s="9"/>
      <c r="D47" s="9"/>
      <c r="E47" s="9"/>
      <c r="F47" s="9"/>
      <c r="G47" s="133">
        <f>+AS96</f>
        <v>0</v>
      </c>
      <c r="H47" s="133">
        <f t="shared" si="21"/>
        <v>0</v>
      </c>
      <c r="I47" s="133">
        <f t="shared" si="21"/>
        <v>0</v>
      </c>
      <c r="J47" s="133">
        <f t="shared" si="21"/>
        <v>0</v>
      </c>
      <c r="K47" s="133">
        <f t="shared" si="21"/>
        <v>0</v>
      </c>
      <c r="L47" s="12">
        <f>SUM(G47:K47)</f>
        <v>0</v>
      </c>
      <c r="M47" s="163"/>
      <c r="N47" s="300" t="s">
        <v>165</v>
      </c>
      <c r="O47" s="213"/>
      <c r="P47" s="213"/>
      <c r="Q47" s="213"/>
      <c r="R47" s="107"/>
      <c r="S47" s="9" t="s">
        <v>52</v>
      </c>
      <c r="T47" s="9"/>
      <c r="U47" s="9"/>
      <c r="V47" s="9"/>
      <c r="W47" s="9"/>
      <c r="X47" s="9"/>
      <c r="Y47" s="133">
        <v>0</v>
      </c>
      <c r="Z47" s="133">
        <f t="shared" si="22"/>
        <v>0</v>
      </c>
      <c r="AA47" s="133">
        <f t="shared" si="22"/>
        <v>0</v>
      </c>
      <c r="AB47" s="133">
        <f t="shared" si="22"/>
        <v>0</v>
      </c>
      <c r="AC47" s="133">
        <f t="shared" si="22"/>
        <v>0</v>
      </c>
      <c r="AD47" s="12">
        <f>SUM(Y47:AC47)</f>
        <v>0</v>
      </c>
      <c r="AE47" s="128"/>
      <c r="AF47" s="213"/>
      <c r="AG47" s="213"/>
      <c r="AH47" s="213"/>
      <c r="AK47" s="50"/>
      <c r="AL47" s="50"/>
      <c r="AM47" s="50"/>
      <c r="AN47" s="50"/>
      <c r="AO47" s="50"/>
      <c r="AP47" s="50"/>
      <c r="AQ47" s="50"/>
      <c r="AR47" s="50"/>
      <c r="AS47" s="53"/>
    </row>
    <row r="48" spans="1:45" s="4" customFormat="1" ht="14.25" customHeight="1" x14ac:dyDescent="0.25">
      <c r="A48" s="13" t="s">
        <v>53</v>
      </c>
      <c r="B48" s="13"/>
      <c r="C48" s="8"/>
      <c r="D48" s="8"/>
      <c r="E48" s="8"/>
      <c r="F48" s="8"/>
      <c r="G48" s="135">
        <f>SUM(G46:G47)</f>
        <v>0</v>
      </c>
      <c r="H48" s="135">
        <f>SUM(H46:H47)</f>
        <v>0</v>
      </c>
      <c r="I48" s="135">
        <f>SUM(I46:I47)</f>
        <v>0</v>
      </c>
      <c r="J48" s="135">
        <f>SUM(J46:J47)</f>
        <v>0</v>
      </c>
      <c r="K48" s="135">
        <f>SUM(K46:K47)</f>
        <v>0</v>
      </c>
      <c r="L48" s="14">
        <f>SUM(G48:K48)</f>
        <v>0</v>
      </c>
      <c r="M48" s="163"/>
      <c r="N48" s="300" t="s">
        <v>168</v>
      </c>
      <c r="O48" s="213"/>
      <c r="P48" s="213"/>
      <c r="Q48" s="213"/>
      <c r="R48" s="107"/>
      <c r="S48" s="13" t="s">
        <v>53</v>
      </c>
      <c r="T48" s="13"/>
      <c r="U48" s="8"/>
      <c r="V48" s="8"/>
      <c r="W48" s="8"/>
      <c r="X48" s="8"/>
      <c r="Y48" s="135">
        <f>SUM(Y46:Y47)</f>
        <v>0</v>
      </c>
      <c r="Z48" s="135">
        <f>SUM(Z46:Z47)</f>
        <v>0</v>
      </c>
      <c r="AA48" s="135">
        <f>SUM(AA46:AA47)</f>
        <v>0</v>
      </c>
      <c r="AB48" s="135">
        <f>SUM(AB46:AB47)</f>
        <v>0</v>
      </c>
      <c r="AC48" s="135">
        <f>SUM(AC46:AC47)</f>
        <v>0</v>
      </c>
      <c r="AD48" s="14">
        <f>SUM(Y48:AC48)</f>
        <v>0</v>
      </c>
      <c r="AE48" s="128"/>
      <c r="AF48" s="213"/>
      <c r="AG48" s="213"/>
      <c r="AH48" s="213"/>
      <c r="AK48" s="214">
        <f>+O46</f>
        <v>0</v>
      </c>
      <c r="AL48" s="53" t="s">
        <v>169</v>
      </c>
      <c r="AM48" s="214">
        <f>+P46</f>
        <v>0</v>
      </c>
      <c r="AN48" s="53" t="s">
        <v>49</v>
      </c>
      <c r="AO48" s="58">
        <f>+AM48-1</f>
        <v>-1</v>
      </c>
      <c r="AP48" s="53" t="s">
        <v>170</v>
      </c>
      <c r="AQ48" s="214">
        <f>+Q46</f>
        <v>0</v>
      </c>
      <c r="AR48" s="59" t="s">
        <v>171</v>
      </c>
      <c r="AS48" s="297"/>
    </row>
    <row r="49" spans="1:45" s="4" customFormat="1" ht="6" customHeight="1" x14ac:dyDescent="0.25">
      <c r="A49" s="9"/>
      <c r="B49" s="9"/>
      <c r="C49" s="9"/>
      <c r="D49" s="9"/>
      <c r="E49" s="9"/>
      <c r="F49" s="9"/>
      <c r="G49" s="52"/>
      <c r="H49" s="9"/>
      <c r="I49" s="9"/>
      <c r="J49" s="9"/>
      <c r="K49" s="12"/>
      <c r="L49" s="12"/>
      <c r="M49" s="163"/>
      <c r="N49" s="163"/>
      <c r="O49" s="12"/>
      <c r="P49" s="12"/>
      <c r="Q49" s="12"/>
      <c r="R49" s="107"/>
      <c r="S49" s="9"/>
      <c r="T49" s="9"/>
      <c r="U49" s="9"/>
      <c r="V49" s="9"/>
      <c r="W49" s="9"/>
      <c r="X49" s="9"/>
      <c r="Y49" s="52"/>
      <c r="Z49" s="9"/>
      <c r="AA49" s="9"/>
      <c r="AB49" s="9"/>
      <c r="AC49" s="12"/>
      <c r="AD49" s="12"/>
      <c r="AE49" s="128"/>
      <c r="AF49" s="12"/>
      <c r="AG49" s="12"/>
      <c r="AH49" s="12"/>
    </row>
    <row r="50" spans="1:45" s="4" customFormat="1" ht="13.8" x14ac:dyDescent="0.25">
      <c r="A50" s="16" t="s">
        <v>54</v>
      </c>
      <c r="B50" s="16"/>
      <c r="C50" s="17"/>
      <c r="D50" s="17"/>
      <c r="E50" s="17"/>
      <c r="F50" s="17"/>
      <c r="G50" s="17"/>
      <c r="H50" s="17"/>
      <c r="I50" s="17"/>
      <c r="J50" s="17"/>
      <c r="K50" s="17"/>
      <c r="L50" s="19"/>
      <c r="M50" s="163"/>
      <c r="N50" s="163"/>
      <c r="O50" s="58"/>
      <c r="P50" s="53"/>
      <c r="Q50" s="53"/>
      <c r="R50" s="107"/>
      <c r="S50" s="16" t="s">
        <v>54</v>
      </c>
      <c r="T50" s="16"/>
      <c r="U50" s="17"/>
      <c r="V50" s="17"/>
      <c r="W50" s="17"/>
      <c r="X50" s="17"/>
      <c r="Y50" s="17"/>
      <c r="Z50" s="17"/>
      <c r="AA50" s="17"/>
      <c r="AB50" s="17"/>
      <c r="AC50" s="17"/>
      <c r="AD50" s="19"/>
      <c r="AE50" s="128"/>
      <c r="AF50" s="58"/>
      <c r="AG50" s="53"/>
      <c r="AH50" s="53"/>
      <c r="AK50" s="58">
        <f>AK48</f>
        <v>0</v>
      </c>
      <c r="AL50" s="59" t="s">
        <v>172</v>
      </c>
      <c r="AM50" s="53"/>
      <c r="AN50" s="58" t="s">
        <v>173</v>
      </c>
      <c r="AO50" s="58"/>
      <c r="AP50" s="53"/>
      <c r="AQ50" s="67">
        <v>400</v>
      </c>
      <c r="AR50" s="59" t="s">
        <v>174</v>
      </c>
      <c r="AS50" s="297">
        <f>ROUND(AK50*AQ50*AQ48,0)</f>
        <v>0</v>
      </c>
    </row>
    <row r="51" spans="1:45" s="4" customFormat="1" ht="14.25" customHeight="1" x14ac:dyDescent="0.25">
      <c r="A51" s="9" t="str">
        <f>+'PI Budget'!A56</f>
        <v>Supplies</v>
      </c>
      <c r="B51" s="9"/>
      <c r="C51" s="9"/>
      <c r="D51" s="9"/>
      <c r="E51" s="9"/>
      <c r="F51" s="9"/>
      <c r="G51" s="133">
        <v>0</v>
      </c>
      <c r="H51" s="133">
        <v>0</v>
      </c>
      <c r="I51" s="133">
        <v>0</v>
      </c>
      <c r="J51" s="133">
        <v>0</v>
      </c>
      <c r="K51" s="133">
        <v>0</v>
      </c>
      <c r="L51" s="12">
        <f>SUM(G51:K51)</f>
        <v>0</v>
      </c>
      <c r="M51" s="163"/>
      <c r="N51" s="163"/>
      <c r="O51" s="133"/>
      <c r="P51" s="133"/>
      <c r="Q51" s="133"/>
      <c r="R51" s="107"/>
      <c r="S51" s="9" t="s">
        <v>55</v>
      </c>
      <c r="T51" s="9"/>
      <c r="U51" s="9"/>
      <c r="V51" s="9"/>
      <c r="W51" s="9"/>
      <c r="X51" s="9"/>
      <c r="Y51" s="133">
        <v>0</v>
      </c>
      <c r="Z51" s="133">
        <v>0</v>
      </c>
      <c r="AA51" s="133">
        <v>0</v>
      </c>
      <c r="AB51" s="133">
        <v>0</v>
      </c>
      <c r="AC51" s="133">
        <v>0</v>
      </c>
      <c r="AD51" s="12">
        <f>SUM(Y51:AC51)</f>
        <v>0</v>
      </c>
      <c r="AE51" s="128"/>
      <c r="AF51" s="133"/>
      <c r="AG51" s="133"/>
      <c r="AH51" s="133"/>
      <c r="AK51" s="58">
        <f>AM48</f>
        <v>0</v>
      </c>
      <c r="AL51" s="53" t="s">
        <v>175</v>
      </c>
      <c r="AM51" s="53"/>
      <c r="AN51" s="53"/>
      <c r="AO51" s="58">
        <f>AK48</f>
        <v>0</v>
      </c>
      <c r="AP51" s="53" t="s">
        <v>176</v>
      </c>
      <c r="AQ51" s="63">
        <v>36</v>
      </c>
      <c r="AR51" s="59" t="s">
        <v>177</v>
      </c>
      <c r="AS51" s="297">
        <f>ROUND(AK51*AO51*AQ51*AQ48,0)</f>
        <v>0</v>
      </c>
    </row>
    <row r="52" spans="1:45" s="4" customFormat="1" ht="14.25" customHeight="1" x14ac:dyDescent="0.25">
      <c r="A52" s="9" t="str">
        <f>+'PI Budget'!A57</f>
        <v>TBD</v>
      </c>
      <c r="B52" s="9"/>
      <c r="C52" s="9"/>
      <c r="D52" s="9"/>
      <c r="E52" s="9"/>
      <c r="F52" s="9"/>
      <c r="G52" s="133">
        <v>0</v>
      </c>
      <c r="H52" s="133">
        <v>0</v>
      </c>
      <c r="I52" s="133">
        <v>0</v>
      </c>
      <c r="J52" s="133">
        <v>0</v>
      </c>
      <c r="K52" s="133">
        <v>0</v>
      </c>
      <c r="L52" s="12">
        <f>SUM(G52:K52)</f>
        <v>0</v>
      </c>
      <c r="M52" s="163"/>
      <c r="N52" s="163"/>
      <c r="O52" s="133"/>
      <c r="P52" s="133"/>
      <c r="Q52" s="133"/>
      <c r="R52" s="107"/>
      <c r="S52" s="9" t="s">
        <v>55</v>
      </c>
      <c r="T52" s="9"/>
      <c r="U52" s="9"/>
      <c r="V52" s="9"/>
      <c r="W52" s="9"/>
      <c r="X52" s="9"/>
      <c r="Y52" s="133">
        <v>0</v>
      </c>
      <c r="Z52" s="133">
        <v>0</v>
      </c>
      <c r="AA52" s="133">
        <v>0</v>
      </c>
      <c r="AB52" s="133">
        <v>0</v>
      </c>
      <c r="AC52" s="133">
        <v>0</v>
      </c>
      <c r="AD52" s="12">
        <f>SUM(Y52:AC52)</f>
        <v>0</v>
      </c>
      <c r="AE52" s="128"/>
      <c r="AF52" s="133"/>
      <c r="AG52" s="133"/>
      <c r="AH52" s="133"/>
      <c r="AK52" s="58">
        <f>AO48</f>
        <v>-1</v>
      </c>
      <c r="AL52" s="53" t="s">
        <v>178</v>
      </c>
      <c r="AM52" s="53"/>
      <c r="AN52" s="53"/>
      <c r="AO52" s="58">
        <f>AK48</f>
        <v>0</v>
      </c>
      <c r="AP52" s="53" t="s">
        <v>176</v>
      </c>
      <c r="AQ52" s="68">
        <v>150</v>
      </c>
      <c r="AR52" s="59" t="s">
        <v>179</v>
      </c>
      <c r="AS52" s="297">
        <f>ROUND(AK52*AO52*AQ52*AQ48,0)</f>
        <v>0</v>
      </c>
    </row>
    <row r="53" spans="1:45" s="4" customFormat="1" ht="14.25" customHeight="1" x14ac:dyDescent="0.25">
      <c r="A53" s="9" t="str">
        <f>+'PI Budget'!A58</f>
        <v>TBD</v>
      </c>
      <c r="B53" s="9"/>
      <c r="C53" s="9"/>
      <c r="D53" s="9"/>
      <c r="E53" s="9"/>
      <c r="F53" s="9"/>
      <c r="G53" s="133">
        <v>0</v>
      </c>
      <c r="H53" s="133">
        <v>0</v>
      </c>
      <c r="I53" s="133">
        <v>0</v>
      </c>
      <c r="J53" s="133">
        <v>0</v>
      </c>
      <c r="K53" s="133">
        <v>0</v>
      </c>
      <c r="L53" s="12">
        <f>SUM(G53:K53)</f>
        <v>0</v>
      </c>
      <c r="M53" s="163"/>
      <c r="N53" s="163"/>
      <c r="O53" s="133"/>
      <c r="P53" s="133"/>
      <c r="Q53" s="133"/>
      <c r="R53" s="107"/>
      <c r="S53" s="9"/>
      <c r="T53" s="9"/>
      <c r="U53" s="9"/>
      <c r="V53" s="9"/>
      <c r="W53" s="9"/>
      <c r="X53" s="9"/>
      <c r="Y53" s="133"/>
      <c r="Z53" s="133"/>
      <c r="AA53" s="133"/>
      <c r="AB53" s="133"/>
      <c r="AC53" s="133"/>
      <c r="AD53" s="12"/>
      <c r="AE53" s="128"/>
      <c r="AF53" s="133"/>
      <c r="AG53" s="133"/>
      <c r="AH53" s="133"/>
      <c r="AK53" s="58"/>
      <c r="AL53" s="53"/>
      <c r="AM53" s="53"/>
      <c r="AN53" s="53"/>
      <c r="AO53" s="58"/>
      <c r="AP53" s="53"/>
      <c r="AQ53" s="332"/>
      <c r="AR53" s="59"/>
      <c r="AS53" s="297"/>
    </row>
    <row r="54" spans="1:45" s="4" customFormat="1" ht="13.8" x14ac:dyDescent="0.25">
      <c r="A54" s="9" t="e">
        <f>+'PI Budget'!#REF!</f>
        <v>#REF!</v>
      </c>
      <c r="B54" s="9"/>
      <c r="C54" s="9"/>
      <c r="D54" s="9"/>
      <c r="E54" s="9"/>
      <c r="F54" s="9"/>
      <c r="G54" s="133">
        <v>0</v>
      </c>
      <c r="H54" s="133">
        <v>0</v>
      </c>
      <c r="I54" s="133">
        <v>0</v>
      </c>
      <c r="J54" s="133">
        <v>0</v>
      </c>
      <c r="K54" s="133">
        <v>0</v>
      </c>
      <c r="L54" s="12">
        <f>SUM(G54:K54)</f>
        <v>0</v>
      </c>
      <c r="M54" s="163"/>
      <c r="N54" s="163"/>
      <c r="O54" s="133"/>
      <c r="P54" s="133"/>
      <c r="Q54" s="133"/>
      <c r="R54" s="107"/>
      <c r="S54" s="9" t="s">
        <v>55</v>
      </c>
      <c r="T54" s="9"/>
      <c r="U54" s="9"/>
      <c r="V54" s="9"/>
      <c r="W54" s="9"/>
      <c r="X54" s="9"/>
      <c r="Y54" s="133">
        <v>0</v>
      </c>
      <c r="Z54" s="133">
        <v>0</v>
      </c>
      <c r="AA54" s="133">
        <v>0</v>
      </c>
      <c r="AB54" s="133">
        <v>0</v>
      </c>
      <c r="AC54" s="133">
        <v>0</v>
      </c>
      <c r="AD54" s="12">
        <f>SUM(Y54:AC54)</f>
        <v>0</v>
      </c>
      <c r="AE54" s="128"/>
      <c r="AF54" s="133"/>
      <c r="AG54" s="133"/>
      <c r="AH54" s="133"/>
      <c r="AK54" s="58">
        <f>+AO48</f>
        <v>-1</v>
      </c>
      <c r="AL54" s="53" t="s">
        <v>184</v>
      </c>
      <c r="AM54" s="53"/>
      <c r="AN54" s="58" t="s">
        <v>173</v>
      </c>
      <c r="AO54" s="71">
        <f>+AK48</f>
        <v>0</v>
      </c>
      <c r="AP54" s="53" t="s">
        <v>176</v>
      </c>
      <c r="AQ54" s="62">
        <v>39</v>
      </c>
      <c r="AR54" s="59" t="s">
        <v>177</v>
      </c>
      <c r="AS54" s="297">
        <f>ROUND(AK54*AO54*AQ54*AQ48,0)</f>
        <v>0</v>
      </c>
    </row>
    <row r="55" spans="1:45" s="4" customFormat="1" ht="13.8" x14ac:dyDescent="0.25">
      <c r="A55" s="13" t="s">
        <v>56</v>
      </c>
      <c r="B55" s="13"/>
      <c r="C55" s="8"/>
      <c r="D55" s="8"/>
      <c r="E55" s="8"/>
      <c r="F55" s="8"/>
      <c r="G55" s="135">
        <f>SUM(G51:G54)</f>
        <v>0</v>
      </c>
      <c r="H55" s="135">
        <f>SUM(H51:H54)</f>
        <v>0</v>
      </c>
      <c r="I55" s="135">
        <f>SUM(I51:I54)</f>
        <v>0</v>
      </c>
      <c r="J55" s="135">
        <f>SUM(J51:J54)</f>
        <v>0</v>
      </c>
      <c r="K55" s="135">
        <f>SUM(K51:K54)</f>
        <v>0</v>
      </c>
      <c r="L55" s="14">
        <f>SUM(G55:K55)</f>
        <v>0</v>
      </c>
      <c r="M55" s="163"/>
      <c r="N55" s="163"/>
      <c r="O55" s="163"/>
      <c r="P55" s="163"/>
      <c r="Q55" s="163"/>
      <c r="R55" s="107"/>
      <c r="S55" s="13" t="s">
        <v>56</v>
      </c>
      <c r="T55" s="13"/>
      <c r="U55" s="8"/>
      <c r="V55" s="8"/>
      <c r="W55" s="8"/>
      <c r="X55" s="8"/>
      <c r="Y55" s="135">
        <f>SUM(Y51:Y54)</f>
        <v>0</v>
      </c>
      <c r="Z55" s="135">
        <f>SUM(Z51:Z54)</f>
        <v>0</v>
      </c>
      <c r="AA55" s="135">
        <f>SUM(AA51:AA54)</f>
        <v>0</v>
      </c>
      <c r="AB55" s="135">
        <f>SUM(AB51:AB54)</f>
        <v>0</v>
      </c>
      <c r="AC55" s="135">
        <f>SUM(AC51:AC54)</f>
        <v>0</v>
      </c>
      <c r="AD55" s="14">
        <f>SUM(Y55:AC55)</f>
        <v>0</v>
      </c>
      <c r="AE55" s="128"/>
      <c r="AF55" s="163"/>
      <c r="AG55" s="163"/>
      <c r="AH55" s="163"/>
      <c r="AK55" s="58"/>
      <c r="AL55" s="53" t="s">
        <v>180</v>
      </c>
      <c r="AM55" s="53"/>
      <c r="AN55" s="58"/>
      <c r="AO55" s="58"/>
      <c r="AP55" s="53"/>
      <c r="AQ55" s="58"/>
      <c r="AR55" s="59"/>
      <c r="AS55" s="70">
        <v>0</v>
      </c>
    </row>
    <row r="56" spans="1:45" s="4" customFormat="1" ht="6" customHeight="1" x14ac:dyDescent="0.25">
      <c r="A56" s="9"/>
      <c r="B56" s="9"/>
      <c r="C56" s="9"/>
      <c r="D56" s="9"/>
      <c r="E56" s="9"/>
      <c r="F56" s="9"/>
      <c r="G56" s="9"/>
      <c r="H56" s="9"/>
      <c r="I56" s="9"/>
      <c r="J56" s="9"/>
      <c r="K56" s="12"/>
      <c r="L56" s="12"/>
      <c r="M56" s="163"/>
      <c r="N56" s="163"/>
      <c r="O56" s="12"/>
      <c r="P56" s="12"/>
      <c r="Q56" s="12"/>
      <c r="R56" s="107"/>
      <c r="S56" s="9"/>
      <c r="T56" s="9"/>
      <c r="U56" s="9"/>
      <c r="V56" s="9"/>
      <c r="W56" s="9"/>
      <c r="X56" s="9"/>
      <c r="Y56" s="9"/>
      <c r="Z56" s="9"/>
      <c r="AA56" s="9"/>
      <c r="AB56" s="9"/>
      <c r="AC56" s="12"/>
      <c r="AD56" s="12"/>
      <c r="AE56" s="128"/>
      <c r="AF56" s="12"/>
      <c r="AG56" s="12"/>
      <c r="AH56" s="12"/>
      <c r="AK56" s="50"/>
      <c r="AL56" s="50"/>
      <c r="AM56" s="50"/>
      <c r="AN56" s="50"/>
      <c r="AO56" s="50"/>
      <c r="AP56" s="50"/>
      <c r="AQ56" s="50"/>
      <c r="AR56" s="50"/>
      <c r="AS56" s="50"/>
    </row>
    <row r="57" spans="1:45" s="4" customFormat="1" ht="13.8" x14ac:dyDescent="0.25">
      <c r="A57" s="16" t="s">
        <v>57</v>
      </c>
      <c r="B57" s="16"/>
      <c r="C57" s="17"/>
      <c r="D57" s="17"/>
      <c r="E57" s="17"/>
      <c r="F57" s="17"/>
      <c r="G57" s="17"/>
      <c r="H57" s="17"/>
      <c r="I57" s="17"/>
      <c r="J57" s="17"/>
      <c r="K57" s="18"/>
      <c r="L57" s="18"/>
      <c r="M57" s="163"/>
      <c r="N57" s="163"/>
      <c r="O57" s="12"/>
      <c r="P57" s="12"/>
      <c r="Q57" s="12"/>
      <c r="R57" s="107"/>
      <c r="S57" s="16" t="s">
        <v>57</v>
      </c>
      <c r="T57" s="16"/>
      <c r="U57" s="17"/>
      <c r="V57" s="17"/>
      <c r="W57" s="17"/>
      <c r="X57" s="17"/>
      <c r="Y57" s="17"/>
      <c r="Z57" s="17"/>
      <c r="AA57" s="17"/>
      <c r="AB57" s="17"/>
      <c r="AC57" s="18"/>
      <c r="AD57" s="18"/>
      <c r="AE57" s="128"/>
      <c r="AF57" s="12"/>
      <c r="AG57" s="12"/>
      <c r="AH57" s="12"/>
      <c r="AK57" s="58"/>
      <c r="AL57" s="53" t="s">
        <v>181</v>
      </c>
      <c r="AM57" s="53"/>
      <c r="AN57" s="58"/>
      <c r="AO57" s="58"/>
      <c r="AP57" s="53"/>
      <c r="AQ57" s="58"/>
      <c r="AR57" s="59"/>
      <c r="AS57" s="69">
        <f>+AK48*400</f>
        <v>0</v>
      </c>
    </row>
    <row r="58" spans="1:45" s="4" customFormat="1" ht="14.25" customHeight="1" x14ac:dyDescent="0.25">
      <c r="A58" s="9" t="e">
        <f>+'PI Budget'!#REF!</f>
        <v>#REF!</v>
      </c>
      <c r="B58" s="9"/>
      <c r="C58" s="9"/>
      <c r="D58" s="9"/>
      <c r="E58" s="9"/>
      <c r="F58" s="9"/>
      <c r="G58" s="133">
        <v>0</v>
      </c>
      <c r="H58" s="133">
        <v>0</v>
      </c>
      <c r="I58" s="133">
        <v>0</v>
      </c>
      <c r="J58" s="133">
        <v>0</v>
      </c>
      <c r="K58" s="133">
        <v>0</v>
      </c>
      <c r="L58" s="12">
        <f t="shared" ref="L58:L63" si="23">SUM(G58:K58)</f>
        <v>0</v>
      </c>
      <c r="M58" s="163"/>
      <c r="N58" s="163"/>
      <c r="O58" s="133"/>
      <c r="P58" s="133"/>
      <c r="Q58" s="133"/>
      <c r="R58" s="107"/>
      <c r="S58" s="9" t="s">
        <v>58</v>
      </c>
      <c r="T58" s="9"/>
      <c r="U58" s="9"/>
      <c r="V58" s="9"/>
      <c r="W58" s="9"/>
      <c r="X58" s="9"/>
      <c r="Y58" s="133">
        <v>0</v>
      </c>
      <c r="Z58" s="133">
        <v>0</v>
      </c>
      <c r="AA58" s="133">
        <v>0</v>
      </c>
      <c r="AB58" s="133">
        <v>0</v>
      </c>
      <c r="AC58" s="133">
        <v>0</v>
      </c>
      <c r="AD58" s="12">
        <f t="shared" ref="AD58:AD63" si="24">SUM(Y58:AC58)</f>
        <v>0</v>
      </c>
      <c r="AE58" s="128"/>
      <c r="AF58" s="133"/>
      <c r="AG58" s="133"/>
      <c r="AH58" s="133"/>
      <c r="AK58" s="298">
        <f>+AK48</f>
        <v>0</v>
      </c>
      <c r="AL58" s="53" t="s">
        <v>185</v>
      </c>
      <c r="AM58" s="53"/>
      <c r="AN58" s="58"/>
      <c r="AO58" s="58"/>
      <c r="AP58" s="53"/>
      <c r="AQ58" s="58"/>
      <c r="AR58" s="59"/>
      <c r="AS58" s="69">
        <f>+AK58*100</f>
        <v>0</v>
      </c>
    </row>
    <row r="59" spans="1:45" s="4" customFormat="1" ht="14.25" customHeight="1" x14ac:dyDescent="0.25">
      <c r="A59" s="9" t="e">
        <f>+'PI Budget'!#REF!</f>
        <v>#REF!</v>
      </c>
      <c r="B59" s="9"/>
      <c r="C59" s="9"/>
      <c r="D59" s="9"/>
      <c r="E59" s="9"/>
      <c r="F59" s="9"/>
      <c r="G59" s="133">
        <v>0</v>
      </c>
      <c r="H59" s="133">
        <v>0</v>
      </c>
      <c r="I59" s="133">
        <v>0</v>
      </c>
      <c r="J59" s="133">
        <v>0</v>
      </c>
      <c r="K59" s="133">
        <v>0</v>
      </c>
      <c r="L59" s="12">
        <f t="shared" si="23"/>
        <v>0</v>
      </c>
      <c r="M59" s="163"/>
      <c r="N59" s="163"/>
      <c r="O59" s="142"/>
      <c r="P59" s="142"/>
      <c r="Q59" s="142"/>
      <c r="R59" s="107"/>
      <c r="S59" s="9" t="s">
        <v>58</v>
      </c>
      <c r="T59" s="9"/>
      <c r="U59" s="9"/>
      <c r="V59" s="9"/>
      <c r="W59" s="9"/>
      <c r="X59" s="9"/>
      <c r="Y59" s="133">
        <v>0</v>
      </c>
      <c r="Z59" s="133">
        <v>0</v>
      </c>
      <c r="AA59" s="133">
        <v>0</v>
      </c>
      <c r="AB59" s="133">
        <v>0</v>
      </c>
      <c r="AC59" s="133">
        <v>0</v>
      </c>
      <c r="AD59" s="12">
        <f t="shared" si="24"/>
        <v>0</v>
      </c>
      <c r="AE59" s="128"/>
      <c r="AF59" s="142"/>
      <c r="AG59" s="142"/>
      <c r="AH59" s="142"/>
      <c r="AK59" s="58"/>
      <c r="AL59" s="53" t="s">
        <v>187</v>
      </c>
      <c r="AM59" s="53"/>
      <c r="AN59" s="64" t="s">
        <v>173</v>
      </c>
      <c r="AO59" s="217">
        <v>0.44500000000000001</v>
      </c>
      <c r="AP59" s="53" t="s">
        <v>188</v>
      </c>
      <c r="AQ59" s="72">
        <v>0</v>
      </c>
      <c r="AR59" s="59" t="s">
        <v>189</v>
      </c>
      <c r="AS59" s="297">
        <f>ROUND(AO59*AQ59*AQ48*AK48,0)</f>
        <v>0</v>
      </c>
    </row>
    <row r="60" spans="1:45" s="4" customFormat="1" ht="14.1" customHeight="1" outlineLevel="1" x14ac:dyDescent="0.25">
      <c r="A60" s="9" t="str">
        <f>+'PI Budget'!A62</f>
        <v>TBD Contract</v>
      </c>
      <c r="B60" s="9"/>
      <c r="C60" s="9"/>
      <c r="D60" s="9"/>
      <c r="E60" s="9"/>
      <c r="F60" s="9"/>
      <c r="G60" s="133">
        <v>0</v>
      </c>
      <c r="H60" s="133">
        <v>0</v>
      </c>
      <c r="I60" s="133">
        <v>0</v>
      </c>
      <c r="J60" s="133">
        <v>0</v>
      </c>
      <c r="K60" s="133">
        <v>0</v>
      </c>
      <c r="L60" s="12">
        <f t="shared" si="23"/>
        <v>0</v>
      </c>
      <c r="M60" s="163"/>
      <c r="N60" s="163"/>
      <c r="O60" s="125"/>
      <c r="P60" s="133"/>
      <c r="Q60" s="133"/>
      <c r="R60" s="107"/>
      <c r="S60" s="9" t="s">
        <v>58</v>
      </c>
      <c r="T60" s="9"/>
      <c r="U60" s="9"/>
      <c r="V60" s="9"/>
      <c r="W60" s="9"/>
      <c r="X60" s="9"/>
      <c r="Y60" s="133">
        <v>0</v>
      </c>
      <c r="Z60" s="133">
        <v>0</v>
      </c>
      <c r="AA60" s="133">
        <v>0</v>
      </c>
      <c r="AB60" s="133">
        <v>0</v>
      </c>
      <c r="AC60" s="133">
        <v>0</v>
      </c>
      <c r="AD60" s="12">
        <f t="shared" si="24"/>
        <v>0</v>
      </c>
      <c r="AE60" s="128"/>
      <c r="AF60" s="125"/>
      <c r="AG60" s="133"/>
      <c r="AH60" s="133"/>
      <c r="AK60" s="203" t="s">
        <v>182</v>
      </c>
      <c r="AL60" s="202"/>
      <c r="AM60" s="203"/>
      <c r="AN60" s="203"/>
      <c r="AO60" s="203"/>
      <c r="AP60" s="203"/>
      <c r="AQ60" s="203"/>
      <c r="AR60" s="203"/>
      <c r="AS60" s="299">
        <f>SUM(AS50:AS59)</f>
        <v>0</v>
      </c>
    </row>
    <row r="61" spans="1:45" s="4" customFormat="1" ht="14.1" customHeight="1" outlineLevel="1" x14ac:dyDescent="0.25">
      <c r="A61" s="9" t="str">
        <f>+'PI Budget'!A63</f>
        <v>TBD Contract</v>
      </c>
      <c r="B61" s="9"/>
      <c r="C61" s="9"/>
      <c r="D61" s="9"/>
      <c r="E61" s="9"/>
      <c r="F61" s="9"/>
      <c r="G61" s="133">
        <v>0</v>
      </c>
      <c r="H61" s="133">
        <v>0</v>
      </c>
      <c r="I61" s="133">
        <v>0</v>
      </c>
      <c r="J61" s="133">
        <v>0</v>
      </c>
      <c r="K61" s="133">
        <v>0</v>
      </c>
      <c r="L61" s="12">
        <f t="shared" si="23"/>
        <v>0</v>
      </c>
      <c r="M61" s="163"/>
      <c r="N61" s="163"/>
      <c r="O61" s="133"/>
      <c r="P61" s="133"/>
      <c r="Q61" s="133"/>
      <c r="R61" s="107"/>
      <c r="S61" s="9" t="s">
        <v>58</v>
      </c>
      <c r="T61" s="9"/>
      <c r="U61" s="9"/>
      <c r="V61" s="9"/>
      <c r="W61" s="9"/>
      <c r="X61" s="9"/>
      <c r="Y61" s="133">
        <v>0</v>
      </c>
      <c r="Z61" s="133">
        <v>0</v>
      </c>
      <c r="AA61" s="133">
        <v>0</v>
      </c>
      <c r="AB61" s="133">
        <v>0</v>
      </c>
      <c r="AC61" s="133">
        <v>0</v>
      </c>
      <c r="AD61" s="12">
        <f t="shared" si="24"/>
        <v>0</v>
      </c>
      <c r="AE61" s="128"/>
      <c r="AF61" s="133"/>
      <c r="AG61" s="133"/>
      <c r="AH61" s="133"/>
      <c r="AK61" s="303"/>
      <c r="AL61" s="303"/>
      <c r="AM61" s="303"/>
      <c r="AN61" s="303"/>
      <c r="AO61" s="303"/>
      <c r="AP61" s="303"/>
      <c r="AQ61" s="303"/>
      <c r="AR61" s="303"/>
      <c r="AS61" s="303"/>
    </row>
    <row r="62" spans="1:45" s="4" customFormat="1" ht="14.1" customHeight="1" outlineLevel="1" x14ac:dyDescent="0.25">
      <c r="A62" s="13" t="s">
        <v>59</v>
      </c>
      <c r="B62" s="13"/>
      <c r="C62" s="8"/>
      <c r="D62" s="8"/>
      <c r="E62" s="8"/>
      <c r="F62" s="8"/>
      <c r="G62" s="135">
        <f>SUM(G58:G61)</f>
        <v>0</v>
      </c>
      <c r="H62" s="135">
        <f>SUM(H58:H61)</f>
        <v>0</v>
      </c>
      <c r="I62" s="135">
        <f>SUM(I58:I61)</f>
        <v>0</v>
      </c>
      <c r="J62" s="135">
        <f>SUM(J58:J61)</f>
        <v>0</v>
      </c>
      <c r="K62" s="135">
        <f>SUM(K58:K61)</f>
        <v>0</v>
      </c>
      <c r="L62" s="14">
        <f t="shared" si="23"/>
        <v>0</v>
      </c>
      <c r="M62" s="163"/>
      <c r="N62" s="163"/>
      <c r="O62" s="163"/>
      <c r="P62" s="163"/>
      <c r="Q62" s="163"/>
      <c r="R62" s="107"/>
      <c r="S62" s="13" t="s">
        <v>59</v>
      </c>
      <c r="T62" s="13"/>
      <c r="U62" s="8"/>
      <c r="V62" s="8"/>
      <c r="W62" s="8"/>
      <c r="X62" s="8"/>
      <c r="Y62" s="135">
        <f>SUM(Y58:Y61)</f>
        <v>0</v>
      </c>
      <c r="Z62" s="135">
        <f>SUM(Z58:Z61)</f>
        <v>0</v>
      </c>
      <c r="AA62" s="135">
        <f>SUM(AA58:AA61)</f>
        <v>0</v>
      </c>
      <c r="AB62" s="135">
        <f>SUM(AB58:AB61)</f>
        <v>0</v>
      </c>
      <c r="AC62" s="135">
        <f>SUM(AC58:AC61)</f>
        <v>0</v>
      </c>
      <c r="AD62" s="14">
        <f t="shared" si="24"/>
        <v>0</v>
      </c>
      <c r="AE62" s="128"/>
      <c r="AF62" s="163"/>
      <c r="AG62" s="163"/>
      <c r="AH62" s="163"/>
      <c r="AK62" s="627"/>
      <c r="AL62" s="627"/>
      <c r="AM62" s="627"/>
      <c r="AN62" s="627"/>
      <c r="AO62" s="627"/>
      <c r="AP62" s="627"/>
      <c r="AQ62" s="627"/>
      <c r="AR62" s="627"/>
      <c r="AS62" s="627"/>
    </row>
    <row r="63" spans="1:45" s="4" customFormat="1" ht="14.1" customHeight="1" outlineLevel="1" x14ac:dyDescent="0.25">
      <c r="A63" s="111" t="s">
        <v>60</v>
      </c>
      <c r="B63" s="111"/>
      <c r="C63" s="112"/>
      <c r="D63" s="112"/>
      <c r="E63" s="112"/>
      <c r="F63" s="112"/>
      <c r="G63" s="137">
        <v>0</v>
      </c>
      <c r="H63" s="137">
        <v>0</v>
      </c>
      <c r="I63" s="137">
        <v>0</v>
      </c>
      <c r="J63" s="137">
        <v>0</v>
      </c>
      <c r="K63" s="137">
        <v>0</v>
      </c>
      <c r="L63" s="113">
        <f t="shared" si="23"/>
        <v>0</v>
      </c>
      <c r="M63" s="163"/>
      <c r="N63" s="163"/>
      <c r="O63" s="163"/>
      <c r="P63" s="163"/>
      <c r="Q63" s="163"/>
      <c r="R63" s="107"/>
      <c r="S63" s="111" t="s">
        <v>60</v>
      </c>
      <c r="T63" s="111"/>
      <c r="U63" s="112"/>
      <c r="V63" s="112"/>
      <c r="W63" s="112"/>
      <c r="X63" s="112"/>
      <c r="Y63" s="137">
        <v>0</v>
      </c>
      <c r="Z63" s="137">
        <v>0</v>
      </c>
      <c r="AA63" s="137">
        <v>0</v>
      </c>
      <c r="AB63" s="137">
        <v>0</v>
      </c>
      <c r="AC63" s="137">
        <v>0</v>
      </c>
      <c r="AD63" s="113">
        <f t="shared" si="24"/>
        <v>0</v>
      </c>
      <c r="AE63" s="128"/>
      <c r="AF63" s="163"/>
      <c r="AG63" s="163"/>
      <c r="AH63" s="163"/>
      <c r="AK63" s="312" t="s">
        <v>183</v>
      </c>
      <c r="AL63" s="306"/>
      <c r="AM63" s="306"/>
      <c r="AN63" s="306"/>
      <c r="AO63" s="306"/>
      <c r="AP63" s="306"/>
      <c r="AQ63" s="306"/>
      <c r="AR63" s="307"/>
      <c r="AS63" s="307"/>
    </row>
    <row r="64" spans="1:45" s="4" customFormat="1" ht="6" customHeight="1" x14ac:dyDescent="0.25">
      <c r="A64" s="9"/>
      <c r="B64" s="9"/>
      <c r="C64" s="9"/>
      <c r="D64" s="9"/>
      <c r="E64" s="9"/>
      <c r="F64" s="9"/>
      <c r="G64" s="9"/>
      <c r="H64" s="9"/>
      <c r="I64" s="9"/>
      <c r="J64" s="9"/>
      <c r="K64" s="12"/>
      <c r="L64" s="12"/>
      <c r="M64" s="163"/>
      <c r="N64" s="163"/>
      <c r="O64" s="12"/>
      <c r="P64" s="12"/>
      <c r="Q64" s="12"/>
      <c r="R64" s="107"/>
      <c r="S64" s="9"/>
      <c r="T64" s="9"/>
      <c r="U64" s="9"/>
      <c r="V64" s="9"/>
      <c r="W64" s="9"/>
      <c r="X64" s="9"/>
      <c r="Y64" s="9"/>
      <c r="Z64" s="9"/>
      <c r="AA64" s="9"/>
      <c r="AB64" s="9"/>
      <c r="AC64" s="12"/>
      <c r="AD64" s="12"/>
      <c r="AE64" s="128"/>
      <c r="AF64" s="12"/>
      <c r="AG64" s="12"/>
      <c r="AH64" s="12"/>
      <c r="AK64" s="50"/>
      <c r="AL64" s="50"/>
      <c r="AM64" s="50"/>
      <c r="AN64" s="50"/>
      <c r="AO64" s="50"/>
      <c r="AP64" s="50"/>
      <c r="AQ64" s="50"/>
      <c r="AR64" s="50"/>
      <c r="AS64" s="50"/>
    </row>
    <row r="65" spans="1:45" s="4" customFormat="1" ht="14.25" customHeight="1" x14ac:dyDescent="0.25">
      <c r="A65" s="16" t="s">
        <v>61</v>
      </c>
      <c r="B65" s="16"/>
      <c r="C65" s="17"/>
      <c r="D65" s="17"/>
      <c r="E65" s="17"/>
      <c r="F65" s="17"/>
      <c r="G65" s="17"/>
      <c r="H65" s="17"/>
      <c r="I65" s="17"/>
      <c r="J65" s="17"/>
      <c r="K65" s="18"/>
      <c r="L65" s="18"/>
      <c r="M65" s="163"/>
      <c r="N65" s="163"/>
      <c r="O65" s="146"/>
      <c r="P65" s="12"/>
      <c r="Q65" s="12"/>
      <c r="R65" s="107"/>
      <c r="S65" s="16" t="s">
        <v>61</v>
      </c>
      <c r="T65" s="16"/>
      <c r="U65" s="17"/>
      <c r="V65" s="17"/>
      <c r="W65" s="17"/>
      <c r="X65" s="17"/>
      <c r="Y65" s="17"/>
      <c r="Z65" s="17"/>
      <c r="AA65" s="17"/>
      <c r="AB65" s="17"/>
      <c r="AC65" s="18"/>
      <c r="AD65" s="18"/>
      <c r="AE65" s="128"/>
      <c r="AF65" s="146"/>
      <c r="AG65" s="12"/>
      <c r="AH65" s="12"/>
      <c r="AK65" s="626" t="s">
        <v>166</v>
      </c>
      <c r="AL65" s="626"/>
      <c r="AM65" s="183"/>
      <c r="AN65" s="183"/>
      <c r="AO65" s="183"/>
      <c r="AP65" s="183"/>
      <c r="AQ65" s="183"/>
      <c r="AR65" s="183"/>
    </row>
    <row r="66" spans="1:45" s="4" customFormat="1" ht="14.1" customHeight="1" outlineLevel="1" x14ac:dyDescent="0.25">
      <c r="A66" s="7" t="str">
        <f>+'PI Budget'!A68</f>
        <v>TBD Equipment</v>
      </c>
      <c r="B66" s="7"/>
      <c r="C66" s="7"/>
      <c r="D66" s="7"/>
      <c r="E66" s="7"/>
      <c r="F66" s="7"/>
      <c r="G66" s="152">
        <v>0</v>
      </c>
      <c r="H66" s="152">
        <v>0</v>
      </c>
      <c r="I66" s="152">
        <v>0</v>
      </c>
      <c r="J66" s="152">
        <v>0</v>
      </c>
      <c r="K66" s="152">
        <v>0</v>
      </c>
      <c r="L66" s="167">
        <f>SUM(G66:K66)</f>
        <v>0</v>
      </c>
      <c r="M66" s="163"/>
      <c r="N66" s="163"/>
      <c r="O66" s="142"/>
      <c r="P66" s="142"/>
      <c r="Q66" s="142"/>
      <c r="R66" s="107"/>
      <c r="S66" s="7" t="s">
        <v>62</v>
      </c>
      <c r="T66" s="7"/>
      <c r="U66" s="7"/>
      <c r="V66" s="7"/>
      <c r="W66" s="7"/>
      <c r="X66" s="7"/>
      <c r="Y66" s="152">
        <v>0</v>
      </c>
      <c r="Z66" s="152">
        <v>0</v>
      </c>
      <c r="AA66" s="152">
        <v>0</v>
      </c>
      <c r="AB66" s="152">
        <v>0</v>
      </c>
      <c r="AC66" s="152">
        <v>0</v>
      </c>
      <c r="AD66" s="167">
        <f>SUM(Y66:AC66)</f>
        <v>0</v>
      </c>
      <c r="AE66" s="128"/>
      <c r="AF66" s="142"/>
      <c r="AG66" s="142"/>
      <c r="AH66" s="142"/>
      <c r="AK66" s="50"/>
      <c r="AL66" s="50"/>
      <c r="AM66" s="50"/>
      <c r="AN66" s="50"/>
      <c r="AO66" s="50"/>
      <c r="AP66" s="50"/>
      <c r="AQ66" s="50"/>
      <c r="AR66" s="50"/>
      <c r="AS66" s="53"/>
    </row>
    <row r="67" spans="1:45" s="4" customFormat="1" ht="14.1" customHeight="1" outlineLevel="1" x14ac:dyDescent="0.25">
      <c r="A67" s="7" t="str">
        <f>+'PI Budget'!A69</f>
        <v>TBD Equipment</v>
      </c>
      <c r="B67" s="7"/>
      <c r="C67" s="7"/>
      <c r="D67" s="7"/>
      <c r="E67" s="7"/>
      <c r="F67" s="7"/>
      <c r="G67" s="152">
        <v>0</v>
      </c>
      <c r="H67" s="152">
        <v>0</v>
      </c>
      <c r="I67" s="152">
        <v>0</v>
      </c>
      <c r="J67" s="152">
        <v>0</v>
      </c>
      <c r="K67" s="152">
        <v>0</v>
      </c>
      <c r="L67" s="167">
        <f>SUM(G67:K67)</f>
        <v>0</v>
      </c>
      <c r="M67" s="163"/>
      <c r="N67" s="163"/>
      <c r="O67" s="142"/>
      <c r="P67" s="142"/>
      <c r="Q67" s="142"/>
      <c r="R67" s="107"/>
      <c r="S67" s="7" t="s">
        <v>63</v>
      </c>
      <c r="T67" s="7"/>
      <c r="U67" s="7"/>
      <c r="V67" s="7"/>
      <c r="W67" s="7"/>
      <c r="X67" s="7"/>
      <c r="Y67" s="152">
        <v>0</v>
      </c>
      <c r="Z67" s="152">
        <v>0</v>
      </c>
      <c r="AA67" s="152">
        <v>0</v>
      </c>
      <c r="AB67" s="152">
        <v>0</v>
      </c>
      <c r="AC67" s="152">
        <v>0</v>
      </c>
      <c r="AD67" s="167">
        <f>SUM(Y67:AC67)</f>
        <v>0</v>
      </c>
      <c r="AE67" s="128"/>
      <c r="AF67" s="142"/>
      <c r="AG67" s="142"/>
      <c r="AH67" s="142"/>
      <c r="AK67" s="214">
        <f>+O47</f>
        <v>0</v>
      </c>
      <c r="AL67" s="53" t="s">
        <v>169</v>
      </c>
      <c r="AM67" s="214">
        <f>+P47</f>
        <v>0</v>
      </c>
      <c r="AN67" s="53" t="s">
        <v>49</v>
      </c>
      <c r="AO67" s="58">
        <f>+AM67-1</f>
        <v>-1</v>
      </c>
      <c r="AP67" s="53" t="s">
        <v>170</v>
      </c>
      <c r="AQ67" s="214">
        <f>+Q47</f>
        <v>0</v>
      </c>
      <c r="AR67" s="59" t="s">
        <v>171</v>
      </c>
      <c r="AS67" s="297"/>
    </row>
    <row r="68" spans="1:45" s="4" customFormat="1" ht="14.25" customHeight="1" outlineLevel="1" x14ac:dyDescent="0.25">
      <c r="A68" s="7" t="str">
        <f>+'PI Budget'!A70</f>
        <v>TBD Equipment</v>
      </c>
      <c r="B68" s="7"/>
      <c r="C68" s="7"/>
      <c r="D68" s="7"/>
      <c r="E68" s="7"/>
      <c r="F68" s="7"/>
      <c r="G68" s="152">
        <v>0</v>
      </c>
      <c r="H68" s="152">
        <v>0</v>
      </c>
      <c r="I68" s="152">
        <v>0</v>
      </c>
      <c r="J68" s="152">
        <v>0</v>
      </c>
      <c r="K68" s="152">
        <v>0</v>
      </c>
      <c r="L68" s="167">
        <f>SUM(G68:K68)</f>
        <v>0</v>
      </c>
      <c r="M68" s="163"/>
      <c r="N68" s="163"/>
      <c r="O68" s="142"/>
      <c r="P68" s="142"/>
      <c r="Q68" s="142"/>
      <c r="R68" s="107"/>
      <c r="S68" s="7" t="s">
        <v>63</v>
      </c>
      <c r="T68" s="7"/>
      <c r="U68" s="7"/>
      <c r="V68" s="7"/>
      <c r="W68" s="7"/>
      <c r="X68" s="7"/>
      <c r="Y68" s="152">
        <v>0</v>
      </c>
      <c r="Z68" s="152">
        <v>0</v>
      </c>
      <c r="AA68" s="152">
        <v>0</v>
      </c>
      <c r="AB68" s="152">
        <v>0</v>
      </c>
      <c r="AC68" s="152">
        <v>0</v>
      </c>
      <c r="AD68" s="167">
        <f>SUM(Y68:AC68)</f>
        <v>0</v>
      </c>
      <c r="AE68" s="128"/>
      <c r="AF68" s="142"/>
      <c r="AG68" s="142"/>
      <c r="AH68" s="142"/>
      <c r="AK68" s="50"/>
      <c r="AL68" s="50"/>
      <c r="AM68" s="50"/>
      <c r="AN68" s="50"/>
      <c r="AO68" s="50"/>
      <c r="AP68" s="50"/>
      <c r="AQ68" s="50"/>
      <c r="AR68" s="50"/>
      <c r="AS68" s="50"/>
    </row>
    <row r="69" spans="1:45" s="4" customFormat="1" ht="14.1" customHeight="1" outlineLevel="1" x14ac:dyDescent="0.25">
      <c r="A69" s="13" t="s">
        <v>64</v>
      </c>
      <c r="B69" s="13"/>
      <c r="C69" s="8"/>
      <c r="D69" s="8"/>
      <c r="E69" s="8"/>
      <c r="F69" s="8"/>
      <c r="G69" s="135">
        <f>SUM(G66:G68)</f>
        <v>0</v>
      </c>
      <c r="H69" s="135">
        <f>SUM(H66:H68)</f>
        <v>0</v>
      </c>
      <c r="I69" s="135">
        <f>SUM(I66:I68)</f>
        <v>0</v>
      </c>
      <c r="J69" s="135">
        <f>SUM(J66:J68)</f>
        <v>0</v>
      </c>
      <c r="K69" s="135">
        <f>SUM(K66:K68)</f>
        <v>0</v>
      </c>
      <c r="L69" s="14">
        <f>SUM(G69:K69)</f>
        <v>0</v>
      </c>
      <c r="M69" s="163"/>
      <c r="N69" s="163"/>
      <c r="O69" s="163"/>
      <c r="P69" s="163"/>
      <c r="Q69" s="163"/>
      <c r="R69" s="107"/>
      <c r="S69" s="13" t="s">
        <v>64</v>
      </c>
      <c r="T69" s="13"/>
      <c r="U69" s="8"/>
      <c r="V69" s="8"/>
      <c r="W69" s="8"/>
      <c r="X69" s="8"/>
      <c r="Y69" s="135">
        <f>SUM(Y66:Y68)</f>
        <v>0</v>
      </c>
      <c r="Z69" s="135">
        <f>SUM(Z66:Z68)</f>
        <v>0</v>
      </c>
      <c r="AA69" s="135">
        <f>SUM(AA66:AA68)</f>
        <v>0</v>
      </c>
      <c r="AB69" s="135">
        <f>SUM(AB66:AB68)</f>
        <v>0</v>
      </c>
      <c r="AC69" s="135">
        <f>SUM(AC66:AC68)</f>
        <v>0</v>
      </c>
      <c r="AD69" s="14">
        <f>SUM(Y69:AC69)</f>
        <v>0</v>
      </c>
      <c r="AE69" s="128"/>
      <c r="AF69" s="163"/>
      <c r="AG69" s="163"/>
      <c r="AH69" s="163"/>
      <c r="AK69" s="58">
        <f>AK67</f>
        <v>0</v>
      </c>
      <c r="AL69" s="59" t="s">
        <v>172</v>
      </c>
      <c r="AM69" s="53"/>
      <c r="AN69" s="58" t="s">
        <v>173</v>
      </c>
      <c r="AO69" s="58"/>
      <c r="AP69" s="53"/>
      <c r="AQ69" s="302">
        <v>400</v>
      </c>
      <c r="AR69" s="59" t="s">
        <v>174</v>
      </c>
      <c r="AS69" s="297">
        <f>ROUND(AK69*AQ69*AQ67,0)</f>
        <v>0</v>
      </c>
    </row>
    <row r="70" spans="1:45" s="4" customFormat="1" ht="6" customHeight="1" x14ac:dyDescent="0.25">
      <c r="A70" s="11"/>
      <c r="B70" s="11"/>
      <c r="C70" s="9"/>
      <c r="D70" s="9"/>
      <c r="E70" s="9"/>
      <c r="F70" s="9"/>
      <c r="G70" s="9"/>
      <c r="H70" s="9"/>
      <c r="I70" s="9"/>
      <c r="J70" s="9"/>
      <c r="K70" s="12"/>
      <c r="L70" s="12"/>
      <c r="M70" s="163"/>
      <c r="N70" s="163"/>
      <c r="O70" s="12"/>
      <c r="P70" s="12"/>
      <c r="Q70" s="12"/>
      <c r="R70" s="107"/>
      <c r="S70" s="11"/>
      <c r="T70" s="11"/>
      <c r="U70" s="9"/>
      <c r="V70" s="9"/>
      <c r="W70" s="9"/>
      <c r="X70" s="9"/>
      <c r="Y70" s="9"/>
      <c r="Z70" s="9"/>
      <c r="AA70" s="9"/>
      <c r="AB70" s="9"/>
      <c r="AC70" s="12"/>
      <c r="AD70" s="12"/>
      <c r="AE70" s="128"/>
      <c r="AF70" s="12"/>
      <c r="AG70" s="12"/>
      <c r="AH70" s="12"/>
      <c r="AK70" s="50"/>
      <c r="AL70" s="50"/>
      <c r="AM70" s="50"/>
      <c r="AN70" s="50"/>
      <c r="AO70" s="50"/>
      <c r="AP70" s="50"/>
      <c r="AQ70" s="50"/>
      <c r="AR70" s="50"/>
      <c r="AS70" s="50"/>
    </row>
    <row r="71" spans="1:45" s="5" customFormat="1" ht="14.25" customHeight="1" x14ac:dyDescent="0.3">
      <c r="A71" s="16" t="s">
        <v>65</v>
      </c>
      <c r="B71" s="16"/>
      <c r="C71" s="17"/>
      <c r="D71" s="17"/>
      <c r="E71" s="17"/>
      <c r="F71" s="17"/>
      <c r="G71" s="17"/>
      <c r="H71" s="17"/>
      <c r="I71" s="17"/>
      <c r="J71" s="17"/>
      <c r="K71" s="19"/>
      <c r="L71" s="19"/>
      <c r="M71" s="163"/>
      <c r="N71" s="163"/>
      <c r="O71" s="53"/>
      <c r="P71" s="53"/>
      <c r="Q71" s="53"/>
      <c r="R71" s="108"/>
      <c r="S71" s="16" t="s">
        <v>65</v>
      </c>
      <c r="T71" s="16"/>
      <c r="U71" s="17"/>
      <c r="V71" s="17"/>
      <c r="W71" s="17"/>
      <c r="X71" s="17"/>
      <c r="Y71" s="17"/>
      <c r="Z71" s="17"/>
      <c r="AA71" s="17"/>
      <c r="AB71" s="17"/>
      <c r="AC71" s="19"/>
      <c r="AD71" s="19"/>
      <c r="AE71" s="128"/>
      <c r="AF71" s="53"/>
      <c r="AG71" s="53"/>
      <c r="AH71" s="53"/>
      <c r="AK71" s="58">
        <f>AM67</f>
        <v>0</v>
      </c>
      <c r="AL71" s="53" t="s">
        <v>175</v>
      </c>
      <c r="AM71" s="53"/>
      <c r="AN71" s="53"/>
      <c r="AO71" s="58">
        <f>AK67</f>
        <v>0</v>
      </c>
      <c r="AP71" s="53" t="s">
        <v>176</v>
      </c>
      <c r="AQ71" s="63">
        <v>36</v>
      </c>
      <c r="AR71" s="59" t="s">
        <v>177</v>
      </c>
      <c r="AS71" s="297">
        <f>ROUND(AK71*AO71*AQ71*AQ67,0)</f>
        <v>0</v>
      </c>
    </row>
    <row r="72" spans="1:45" s="5" customFormat="1" ht="14.4" x14ac:dyDescent="0.3">
      <c r="A72" s="9" t="str">
        <f>+'PI Budget'!A74</f>
        <v>TBD</v>
      </c>
      <c r="B72" s="9"/>
      <c r="C72" s="9"/>
      <c r="D72" s="9"/>
      <c r="E72" s="9"/>
      <c r="F72" s="9"/>
      <c r="G72" s="133">
        <v>0</v>
      </c>
      <c r="H72" s="133">
        <v>0</v>
      </c>
      <c r="I72" s="133">
        <v>0</v>
      </c>
      <c r="J72" s="133">
        <v>0</v>
      </c>
      <c r="K72" s="133">
        <v>0</v>
      </c>
      <c r="L72" s="12">
        <f t="shared" ref="L72:L79" si="25">SUM(G72:K72)</f>
        <v>0</v>
      </c>
      <c r="M72" s="163"/>
      <c r="N72" s="163"/>
      <c r="O72" s="133"/>
      <c r="P72" s="133"/>
      <c r="Q72" s="133"/>
      <c r="R72" s="108"/>
      <c r="S72" s="9" t="s">
        <v>55</v>
      </c>
      <c r="T72" s="9"/>
      <c r="U72" s="9"/>
      <c r="V72" s="9"/>
      <c r="W72" s="9"/>
      <c r="X72" s="9"/>
      <c r="Y72" s="133">
        <v>0</v>
      </c>
      <c r="Z72" s="133">
        <v>0</v>
      </c>
      <c r="AA72" s="133">
        <v>0</v>
      </c>
      <c r="AB72" s="133">
        <v>0</v>
      </c>
      <c r="AC72" s="133">
        <v>0</v>
      </c>
      <c r="AD72" s="12">
        <f t="shared" ref="AD72:AD79" si="26">SUM(Y72:AC72)</f>
        <v>0</v>
      </c>
      <c r="AE72" s="128"/>
      <c r="AF72" s="133"/>
      <c r="AG72" s="133"/>
      <c r="AH72" s="133"/>
      <c r="AK72" s="58">
        <f>AO67</f>
        <v>-1</v>
      </c>
      <c r="AL72" s="53" t="s">
        <v>178</v>
      </c>
      <c r="AM72" s="53"/>
      <c r="AN72" s="53"/>
      <c r="AO72" s="58">
        <f>AK67</f>
        <v>0</v>
      </c>
      <c r="AP72" s="53" t="s">
        <v>176</v>
      </c>
      <c r="AQ72" s="68">
        <v>150</v>
      </c>
      <c r="AR72" s="59" t="s">
        <v>179</v>
      </c>
      <c r="AS72" s="297">
        <f>ROUND(AK72*AO72*AQ72*AQ67,0)</f>
        <v>0</v>
      </c>
    </row>
    <row r="73" spans="1:45" s="5" customFormat="1" ht="14.4" x14ac:dyDescent="0.3">
      <c r="A73" s="9" t="str">
        <f>+'PI Budget'!A75</f>
        <v>TBD</v>
      </c>
      <c r="B73" s="9"/>
      <c r="C73" s="9"/>
      <c r="D73" s="9"/>
      <c r="E73" s="9"/>
      <c r="F73" s="9"/>
      <c r="G73" s="133">
        <v>0</v>
      </c>
      <c r="H73" s="133">
        <v>0</v>
      </c>
      <c r="I73" s="133">
        <v>0</v>
      </c>
      <c r="J73" s="133">
        <v>0</v>
      </c>
      <c r="K73" s="133">
        <v>0</v>
      </c>
      <c r="L73" s="12">
        <f t="shared" si="25"/>
        <v>0</v>
      </c>
      <c r="M73" s="163"/>
      <c r="N73" s="163"/>
      <c r="O73" s="133"/>
      <c r="P73" s="133"/>
      <c r="Q73" s="133"/>
      <c r="R73" s="108"/>
      <c r="S73" s="9" t="s">
        <v>55</v>
      </c>
      <c r="T73" s="9"/>
      <c r="U73" s="9"/>
      <c r="V73" s="9"/>
      <c r="W73" s="9"/>
      <c r="X73" s="9"/>
      <c r="Y73" s="133">
        <v>0</v>
      </c>
      <c r="Z73" s="133">
        <v>0</v>
      </c>
      <c r="AA73" s="133">
        <v>0</v>
      </c>
      <c r="AB73" s="133">
        <v>0</v>
      </c>
      <c r="AC73" s="133">
        <v>0</v>
      </c>
      <c r="AD73" s="12">
        <f t="shared" si="26"/>
        <v>0</v>
      </c>
      <c r="AE73" s="128"/>
      <c r="AF73" s="133"/>
      <c r="AG73" s="133"/>
      <c r="AH73" s="133"/>
      <c r="AK73" s="58">
        <f>+AO67</f>
        <v>-1</v>
      </c>
      <c r="AL73" s="53" t="s">
        <v>184</v>
      </c>
      <c r="AM73" s="53"/>
      <c r="AN73" s="58" t="s">
        <v>173</v>
      </c>
      <c r="AO73" s="71">
        <f>+AK67</f>
        <v>0</v>
      </c>
      <c r="AP73" s="53" t="s">
        <v>176</v>
      </c>
      <c r="AQ73" s="62">
        <v>39</v>
      </c>
      <c r="AR73" s="59" t="s">
        <v>177</v>
      </c>
      <c r="AS73" s="297">
        <f>ROUND(AK73*AO73*AQ73*AQ67,0)</f>
        <v>0</v>
      </c>
    </row>
    <row r="74" spans="1:45" s="5" customFormat="1" ht="14.25" customHeight="1" outlineLevel="1" x14ac:dyDescent="0.3">
      <c r="A74" s="9" t="str">
        <f>+'PI Budget'!A76</f>
        <v>TBD</v>
      </c>
      <c r="B74" s="9"/>
      <c r="C74" s="9"/>
      <c r="D74" s="9"/>
      <c r="E74" s="9"/>
      <c r="F74" s="9"/>
      <c r="G74" s="133">
        <v>0</v>
      </c>
      <c r="H74" s="133">
        <v>0</v>
      </c>
      <c r="I74" s="133">
        <v>0</v>
      </c>
      <c r="J74" s="133">
        <v>0</v>
      </c>
      <c r="K74" s="133">
        <v>0</v>
      </c>
      <c r="L74" s="12">
        <f t="shared" si="25"/>
        <v>0</v>
      </c>
      <c r="M74" s="163"/>
      <c r="N74" s="163"/>
      <c r="O74" s="133"/>
      <c r="P74" s="133"/>
      <c r="Q74" s="133"/>
      <c r="R74" s="108"/>
      <c r="S74" s="9" t="s">
        <v>55</v>
      </c>
      <c r="T74" s="9"/>
      <c r="U74" s="9"/>
      <c r="V74" s="9"/>
      <c r="W74" s="9"/>
      <c r="X74" s="9"/>
      <c r="Y74" s="133">
        <v>0</v>
      </c>
      <c r="Z74" s="133">
        <v>0</v>
      </c>
      <c r="AA74" s="133">
        <v>0</v>
      </c>
      <c r="AB74" s="133">
        <v>0</v>
      </c>
      <c r="AC74" s="133">
        <v>0</v>
      </c>
      <c r="AD74" s="12">
        <f t="shared" si="26"/>
        <v>0</v>
      </c>
      <c r="AE74" s="128"/>
      <c r="AF74" s="133"/>
      <c r="AG74" s="133"/>
      <c r="AH74" s="133"/>
      <c r="AK74" s="58"/>
      <c r="AL74" s="53" t="s">
        <v>180</v>
      </c>
      <c r="AM74" s="53"/>
      <c r="AN74" s="58"/>
      <c r="AO74" s="58"/>
      <c r="AP74" s="53"/>
      <c r="AQ74" s="58"/>
      <c r="AR74" s="59"/>
      <c r="AS74" s="70">
        <v>0</v>
      </c>
    </row>
    <row r="75" spans="1:45" s="5" customFormat="1" ht="14.55" customHeight="1" outlineLevel="1" x14ac:dyDescent="0.3">
      <c r="A75" s="9" t="str">
        <f>+'PI Budget'!A77</f>
        <v>TBD</v>
      </c>
      <c r="B75" s="9"/>
      <c r="C75" s="278"/>
      <c r="D75" s="604"/>
      <c r="E75" s="604"/>
      <c r="F75" s="279"/>
      <c r="G75" s="133">
        <v>0</v>
      </c>
      <c r="H75" s="133">
        <v>0</v>
      </c>
      <c r="I75" s="133">
        <v>0</v>
      </c>
      <c r="J75" s="133">
        <v>0</v>
      </c>
      <c r="K75" s="133">
        <v>0</v>
      </c>
      <c r="L75" s="12">
        <f t="shared" si="25"/>
        <v>0</v>
      </c>
      <c r="M75" s="163"/>
      <c r="N75" s="163"/>
      <c r="O75" s="133"/>
      <c r="P75" s="133"/>
      <c r="Q75" s="133"/>
      <c r="R75" s="108"/>
      <c r="S75" s="9" t="s">
        <v>55</v>
      </c>
      <c r="T75" s="9"/>
      <c r="U75" s="9"/>
      <c r="V75" s="9"/>
      <c r="W75" s="9"/>
      <c r="X75" s="9"/>
      <c r="Y75" s="133">
        <v>0</v>
      </c>
      <c r="Z75" s="133">
        <v>0</v>
      </c>
      <c r="AA75" s="133">
        <v>0</v>
      </c>
      <c r="AB75" s="133">
        <v>0</v>
      </c>
      <c r="AC75" s="133">
        <v>0</v>
      </c>
      <c r="AD75" s="12">
        <f t="shared" si="26"/>
        <v>0</v>
      </c>
      <c r="AE75" s="128"/>
      <c r="AF75" s="133"/>
      <c r="AG75" s="133"/>
      <c r="AH75" s="133"/>
      <c r="AK75" s="58"/>
      <c r="AL75" s="53" t="s">
        <v>181</v>
      </c>
      <c r="AM75" s="53"/>
      <c r="AN75" s="58"/>
      <c r="AO75" s="58"/>
      <c r="AP75" s="53"/>
      <c r="AQ75" s="58"/>
      <c r="AR75" s="59"/>
      <c r="AS75" s="69">
        <f>+AK67*400</f>
        <v>0</v>
      </c>
    </row>
    <row r="76" spans="1:45" s="5" customFormat="1" ht="14.55" customHeight="1" outlineLevel="1" x14ac:dyDescent="0.3">
      <c r="A76" s="9" t="str">
        <f>+'PI Budget'!A78</f>
        <v>TBD</v>
      </c>
      <c r="B76" s="9"/>
      <c r="C76" s="9"/>
      <c r="D76" s="604"/>
      <c r="E76" s="604"/>
      <c r="F76" s="279"/>
      <c r="G76" s="133">
        <v>0</v>
      </c>
      <c r="H76" s="133">
        <v>0</v>
      </c>
      <c r="I76" s="133">
        <v>0</v>
      </c>
      <c r="J76" s="133">
        <v>0</v>
      </c>
      <c r="K76" s="133">
        <v>0</v>
      </c>
      <c r="L76" s="12">
        <f t="shared" si="25"/>
        <v>0</v>
      </c>
      <c r="M76" s="163"/>
      <c r="N76" s="163"/>
      <c r="O76" s="133"/>
      <c r="P76" s="133"/>
      <c r="Q76" s="133"/>
      <c r="R76" s="108"/>
      <c r="S76" s="9" t="s">
        <v>55</v>
      </c>
      <c r="T76" s="9"/>
      <c r="U76" s="9"/>
      <c r="V76" s="9"/>
      <c r="W76" s="9"/>
      <c r="X76" s="9"/>
      <c r="Y76" s="133">
        <v>0</v>
      </c>
      <c r="Z76" s="133">
        <v>0</v>
      </c>
      <c r="AA76" s="133">
        <v>0</v>
      </c>
      <c r="AB76" s="133">
        <v>0</v>
      </c>
      <c r="AC76" s="133">
        <v>0</v>
      </c>
      <c r="AD76" s="12">
        <f t="shared" si="26"/>
        <v>0</v>
      </c>
      <c r="AE76" s="128"/>
      <c r="AF76" s="133"/>
      <c r="AG76" s="133"/>
      <c r="AH76" s="133"/>
      <c r="AK76" s="298">
        <f>+AK67</f>
        <v>0</v>
      </c>
      <c r="AL76" s="53" t="s">
        <v>185</v>
      </c>
      <c r="AM76" s="53"/>
      <c r="AN76" s="58"/>
      <c r="AO76" s="58"/>
      <c r="AP76" s="53"/>
      <c r="AQ76" s="58"/>
      <c r="AR76" s="59"/>
      <c r="AS76" s="69">
        <f>+AK76*100</f>
        <v>0</v>
      </c>
    </row>
    <row r="77" spans="1:45" s="5" customFormat="1" ht="14.4" x14ac:dyDescent="0.3">
      <c r="A77" s="98" t="str">
        <f>+'PI Budget'!A80</f>
        <v>TBD IDC Excluded</v>
      </c>
      <c r="B77" s="97"/>
      <c r="C77" s="97"/>
      <c r="D77" s="97"/>
      <c r="E77" s="97"/>
      <c r="F77" s="97"/>
      <c r="G77" s="134">
        <v>0</v>
      </c>
      <c r="H77" s="134">
        <v>0</v>
      </c>
      <c r="I77" s="134">
        <v>0</v>
      </c>
      <c r="J77" s="134">
        <v>0</v>
      </c>
      <c r="K77" s="134">
        <v>0</v>
      </c>
      <c r="L77" s="166">
        <f t="shared" si="25"/>
        <v>0</v>
      </c>
      <c r="M77" s="163"/>
      <c r="N77" s="163"/>
      <c r="O77" s="133"/>
      <c r="P77" s="133"/>
      <c r="Q77" s="133"/>
      <c r="R77" s="108"/>
      <c r="S77" s="98" t="s">
        <v>55</v>
      </c>
      <c r="T77" s="97"/>
      <c r="U77" s="97"/>
      <c r="V77" s="97"/>
      <c r="W77" s="97"/>
      <c r="X77" s="97"/>
      <c r="Y77" s="134">
        <v>0</v>
      </c>
      <c r="Z77" s="134"/>
      <c r="AA77" s="134"/>
      <c r="AB77" s="134"/>
      <c r="AC77" s="134"/>
      <c r="AD77" s="166">
        <f t="shared" si="26"/>
        <v>0</v>
      </c>
      <c r="AE77" s="128"/>
      <c r="AF77" s="133"/>
      <c r="AG77" s="133"/>
      <c r="AH77" s="133"/>
      <c r="AK77" s="58"/>
      <c r="AL77" s="53" t="s">
        <v>187</v>
      </c>
      <c r="AM77" s="53"/>
      <c r="AN77" s="64" t="s">
        <v>173</v>
      </c>
      <c r="AO77" s="217">
        <v>0.44500000000000001</v>
      </c>
      <c r="AP77" s="53" t="s">
        <v>188</v>
      </c>
      <c r="AQ77" s="72">
        <v>0</v>
      </c>
      <c r="AR77" s="59" t="s">
        <v>189</v>
      </c>
      <c r="AS77" s="297">
        <f>ROUND(AO77*AQ77*AQ67*AK67,0)</f>
        <v>0</v>
      </c>
    </row>
    <row r="78" spans="1:45" s="5" customFormat="1" ht="14.4" x14ac:dyDescent="0.3">
      <c r="A78" s="97" t="s">
        <v>67</v>
      </c>
      <c r="B78" s="97"/>
      <c r="C78" s="97"/>
      <c r="D78" s="99" t="s">
        <v>68</v>
      </c>
      <c r="E78" s="99"/>
      <c r="F78" s="215">
        <v>0</v>
      </c>
      <c r="G78" s="134">
        <f>+F78*PersonnelTravelTuitionWorksheet!D29</f>
        <v>0</v>
      </c>
      <c r="H78" s="134">
        <f>+ROUND(G78*1.05,0)</f>
        <v>0</v>
      </c>
      <c r="I78" s="134">
        <f>+ROUND(H78*1.05,0)</f>
        <v>0</v>
      </c>
      <c r="J78" s="134">
        <f>+ROUND(I78*1.05,0)</f>
        <v>0</v>
      </c>
      <c r="K78" s="134">
        <f>+ROUND(J78*1.05,0)</f>
        <v>0</v>
      </c>
      <c r="L78" s="166">
        <f t="shared" si="25"/>
        <v>0</v>
      </c>
      <c r="M78" s="163"/>
      <c r="N78" s="163"/>
      <c r="O78" s="133"/>
      <c r="P78" s="133"/>
      <c r="Q78" s="133"/>
      <c r="R78" s="108"/>
      <c r="S78" s="97" t="s">
        <v>69</v>
      </c>
      <c r="T78" s="97"/>
      <c r="U78" s="97"/>
      <c r="V78" s="99" t="s">
        <v>68</v>
      </c>
      <c r="W78" s="99"/>
      <c r="X78" s="215">
        <v>0</v>
      </c>
      <c r="Y78" s="134">
        <f>8870*X78</f>
        <v>0</v>
      </c>
      <c r="Z78" s="134">
        <f>+Y78*1.05</f>
        <v>0</v>
      </c>
      <c r="AA78" s="134">
        <f>+Z78*1.05</f>
        <v>0</v>
      </c>
      <c r="AB78" s="134">
        <f>+AA78*1.05</f>
        <v>0</v>
      </c>
      <c r="AC78" s="134">
        <f>+AB78*1.05</f>
        <v>0</v>
      </c>
      <c r="AD78" s="166">
        <f t="shared" si="26"/>
        <v>0</v>
      </c>
      <c r="AE78" s="128"/>
      <c r="AF78" s="133"/>
      <c r="AG78" s="133"/>
      <c r="AH78" s="133"/>
      <c r="AK78" s="203" t="s">
        <v>190</v>
      </c>
      <c r="AL78" s="202"/>
      <c r="AM78" s="203"/>
      <c r="AN78" s="203"/>
      <c r="AO78" s="203"/>
      <c r="AP78" s="203"/>
      <c r="AQ78" s="203"/>
      <c r="AR78" s="203"/>
      <c r="AS78" s="299">
        <f>SUM(AS69:AS77)</f>
        <v>0</v>
      </c>
    </row>
    <row r="79" spans="1:45" s="5" customFormat="1" ht="14.4" x14ac:dyDescent="0.3">
      <c r="A79" s="13" t="s">
        <v>70</v>
      </c>
      <c r="B79" s="13"/>
      <c r="C79" s="8"/>
      <c r="D79" s="8"/>
      <c r="E79" s="8"/>
      <c r="F79" s="8"/>
      <c r="G79" s="135">
        <f>SUM(G72:G78)</f>
        <v>0</v>
      </c>
      <c r="H79" s="135">
        <f>SUM(H72:H78)</f>
        <v>0</v>
      </c>
      <c r="I79" s="135">
        <f>SUM(I72:I78)</f>
        <v>0</v>
      </c>
      <c r="J79" s="135">
        <f>SUM(J72:J78)</f>
        <v>0</v>
      </c>
      <c r="K79" s="135">
        <f>SUM(K72:K78)</f>
        <v>0</v>
      </c>
      <c r="L79" s="14">
        <f t="shared" si="25"/>
        <v>0</v>
      </c>
      <c r="M79" s="163"/>
      <c r="N79" s="163"/>
      <c r="O79" s="163"/>
      <c r="P79" s="163"/>
      <c r="Q79" s="163"/>
      <c r="R79" s="108"/>
      <c r="S79" s="13" t="s">
        <v>70</v>
      </c>
      <c r="T79" s="13"/>
      <c r="U79" s="8"/>
      <c r="V79" s="8"/>
      <c r="W79" s="8"/>
      <c r="X79" s="8"/>
      <c r="Y79" s="135">
        <f>SUM(Y72:Y78)</f>
        <v>0</v>
      </c>
      <c r="Z79" s="135">
        <f>SUM(Z72:Z78)</f>
        <v>0</v>
      </c>
      <c r="AA79" s="135">
        <f>SUM(AA72:AA78)</f>
        <v>0</v>
      </c>
      <c r="AB79" s="135">
        <f>SUM(AB72:AB78)</f>
        <v>0</v>
      </c>
      <c r="AC79" s="135">
        <f>SUM(AC72:AC78)</f>
        <v>0</v>
      </c>
      <c r="AD79" s="14">
        <f t="shared" si="26"/>
        <v>0</v>
      </c>
      <c r="AE79" s="128"/>
      <c r="AF79" s="163"/>
      <c r="AG79" s="163"/>
      <c r="AH79" s="163"/>
      <c r="AK79" s="303"/>
      <c r="AL79" s="303"/>
      <c r="AM79" s="303"/>
      <c r="AN79" s="303"/>
      <c r="AO79" s="303"/>
      <c r="AP79" s="303"/>
      <c r="AQ79" s="303"/>
      <c r="AR79" s="303"/>
      <c r="AS79" s="303"/>
    </row>
    <row r="80" spans="1:45" s="5" customFormat="1" ht="6" customHeight="1" x14ac:dyDescent="0.3">
      <c r="A80" s="11"/>
      <c r="B80" s="11"/>
      <c r="C80" s="9"/>
      <c r="D80" s="9"/>
      <c r="E80" s="9"/>
      <c r="F80" s="9"/>
      <c r="G80" s="9"/>
      <c r="H80" s="9"/>
      <c r="I80" s="9"/>
      <c r="J80" s="9"/>
      <c r="K80" s="12"/>
      <c r="L80" s="12"/>
      <c r="M80" s="163"/>
      <c r="N80" s="163"/>
      <c r="O80" s="12"/>
      <c r="P80" s="12"/>
      <c r="Q80" s="12"/>
      <c r="R80" s="108"/>
      <c r="S80" s="11"/>
      <c r="T80" s="11"/>
      <c r="U80" s="9"/>
      <c r="V80" s="9"/>
      <c r="W80" s="9"/>
      <c r="X80" s="9"/>
      <c r="Y80" s="9"/>
      <c r="Z80" s="9"/>
      <c r="AA80" s="9"/>
      <c r="AB80" s="9"/>
      <c r="AC80" s="12"/>
      <c r="AD80" s="12"/>
      <c r="AE80" s="128"/>
      <c r="AF80" s="12"/>
      <c r="AG80" s="12"/>
      <c r="AH80" s="12"/>
      <c r="AK80" s="303"/>
      <c r="AL80" s="303"/>
      <c r="AM80" s="303"/>
      <c r="AN80" s="303"/>
      <c r="AO80" s="303"/>
      <c r="AP80" s="303"/>
      <c r="AQ80" s="303"/>
      <c r="AR80" s="303"/>
      <c r="AS80" s="303"/>
    </row>
    <row r="81" spans="1:45" s="5" customFormat="1" ht="14.4" x14ac:dyDescent="0.3">
      <c r="A81" s="16" t="s">
        <v>71</v>
      </c>
      <c r="B81" s="16"/>
      <c r="C81" s="17"/>
      <c r="D81" s="17"/>
      <c r="E81" s="17"/>
      <c r="F81" s="17"/>
      <c r="G81" s="17"/>
      <c r="H81" s="17"/>
      <c r="I81" s="17"/>
      <c r="J81" s="17"/>
      <c r="K81" s="18"/>
      <c r="L81" s="18"/>
      <c r="M81" s="163"/>
      <c r="N81" s="163"/>
      <c r="O81" s="12"/>
      <c r="P81" s="12"/>
      <c r="Q81" s="12"/>
      <c r="R81" s="108"/>
      <c r="S81" s="16" t="s">
        <v>71</v>
      </c>
      <c r="T81" s="16"/>
      <c r="U81" s="17"/>
      <c r="V81" s="17"/>
      <c r="W81" s="17"/>
      <c r="X81" s="17"/>
      <c r="Y81" s="17"/>
      <c r="Z81" s="17"/>
      <c r="AA81" s="17"/>
      <c r="AB81" s="17"/>
      <c r="AC81" s="18"/>
      <c r="AD81" s="18"/>
      <c r="AE81" s="128"/>
      <c r="AF81" s="12"/>
      <c r="AG81" s="12"/>
      <c r="AH81" s="12"/>
      <c r="AK81" s="311" t="s">
        <v>191</v>
      </c>
      <c r="AL81" s="304"/>
      <c r="AM81" s="304"/>
      <c r="AN81" s="304"/>
      <c r="AO81" s="304"/>
      <c r="AP81" s="304"/>
      <c r="AQ81" s="304"/>
      <c r="AR81" s="305"/>
      <c r="AS81" s="305"/>
    </row>
    <row r="82" spans="1:45" s="5" customFormat="1" ht="14.55" customHeight="1" outlineLevel="1" x14ac:dyDescent="0.3">
      <c r="A82" s="97" t="str">
        <f>+'PI Budget'!A85</f>
        <v>Stipends</v>
      </c>
      <c r="B82" s="97"/>
      <c r="C82" s="97"/>
      <c r="D82" s="97"/>
      <c r="E82" s="97"/>
      <c r="F82" s="97"/>
      <c r="G82" s="134">
        <v>0</v>
      </c>
      <c r="H82" s="134">
        <v>0</v>
      </c>
      <c r="I82" s="134">
        <v>0</v>
      </c>
      <c r="J82" s="134">
        <v>0</v>
      </c>
      <c r="K82" s="134">
        <v>0</v>
      </c>
      <c r="L82" s="166">
        <f>SUM(G82:K82)</f>
        <v>0</v>
      </c>
      <c r="M82" s="163"/>
      <c r="N82" s="163"/>
      <c r="O82" s="133"/>
      <c r="P82" s="133"/>
      <c r="Q82" s="133"/>
      <c r="R82" s="108"/>
      <c r="S82" s="97" t="s">
        <v>72</v>
      </c>
      <c r="T82" s="97"/>
      <c r="U82" s="97"/>
      <c r="V82" s="97"/>
      <c r="W82" s="97"/>
      <c r="X82" s="97"/>
      <c r="Y82" s="134">
        <v>0</v>
      </c>
      <c r="Z82" s="134">
        <v>0</v>
      </c>
      <c r="AA82" s="134">
        <v>0</v>
      </c>
      <c r="AB82" s="134">
        <v>0</v>
      </c>
      <c r="AC82" s="134">
        <v>0</v>
      </c>
      <c r="AD82" s="166">
        <f>SUM(Y82:AC82)</f>
        <v>0</v>
      </c>
      <c r="AE82" s="128"/>
      <c r="AF82" s="133"/>
      <c r="AG82" s="133"/>
      <c r="AH82" s="133"/>
      <c r="AK82" s="50"/>
      <c r="AL82" s="50"/>
      <c r="AM82" s="50"/>
      <c r="AN82" s="50"/>
      <c r="AO82" s="50"/>
      <c r="AP82" s="50"/>
      <c r="AQ82" s="50"/>
      <c r="AR82" s="50"/>
      <c r="AS82" s="50"/>
    </row>
    <row r="83" spans="1:45" s="5" customFormat="1" ht="14.55" customHeight="1" outlineLevel="1" x14ac:dyDescent="0.3">
      <c r="A83" s="97" t="str">
        <f>+'PI Budget'!A87</f>
        <v>TBD</v>
      </c>
      <c r="B83" s="97"/>
      <c r="C83" s="97"/>
      <c r="D83" s="97"/>
      <c r="E83" s="97"/>
      <c r="F83" s="97"/>
      <c r="G83" s="134">
        <v>0</v>
      </c>
      <c r="H83" s="134">
        <v>0</v>
      </c>
      <c r="I83" s="134">
        <v>0</v>
      </c>
      <c r="J83" s="134">
        <v>0</v>
      </c>
      <c r="K83" s="134">
        <v>0</v>
      </c>
      <c r="L83" s="166">
        <f>SUM(G83:K83)</f>
        <v>0</v>
      </c>
      <c r="M83" s="163"/>
      <c r="N83" s="163"/>
      <c r="O83" s="133"/>
      <c r="P83" s="133"/>
      <c r="Q83" s="133"/>
      <c r="R83" s="108"/>
      <c r="S83" s="97" t="s">
        <v>55</v>
      </c>
      <c r="T83" s="97"/>
      <c r="U83" s="97"/>
      <c r="V83" s="97"/>
      <c r="W83" s="97"/>
      <c r="X83" s="97"/>
      <c r="Y83" s="134">
        <v>0</v>
      </c>
      <c r="Z83" s="134">
        <v>0</v>
      </c>
      <c r="AA83" s="134">
        <v>0</v>
      </c>
      <c r="AB83" s="134">
        <v>0</v>
      </c>
      <c r="AC83" s="134">
        <v>0</v>
      </c>
      <c r="AD83" s="166">
        <f>SUM(Y83:AC83)</f>
        <v>0</v>
      </c>
      <c r="AE83" s="128"/>
      <c r="AF83" s="133"/>
      <c r="AG83" s="133"/>
      <c r="AH83" s="133"/>
      <c r="AK83" s="626" t="s">
        <v>166</v>
      </c>
      <c r="AL83" s="626"/>
      <c r="AM83" s="183"/>
      <c r="AN83" s="183"/>
      <c r="AO83" s="183"/>
      <c r="AP83" s="183"/>
      <c r="AQ83" s="183"/>
      <c r="AR83" s="183"/>
      <c r="AS83" s="4"/>
    </row>
    <row r="84" spans="1:45" s="3" customFormat="1" ht="12.3" customHeight="1" outlineLevel="1" x14ac:dyDescent="0.25">
      <c r="A84" s="97" t="str">
        <f>+'PI Budget'!A88</f>
        <v>TBD</v>
      </c>
      <c r="B84" s="97"/>
      <c r="C84" s="97"/>
      <c r="D84" s="97"/>
      <c r="E84" s="97"/>
      <c r="F84" s="97"/>
      <c r="G84" s="134">
        <v>0</v>
      </c>
      <c r="H84" s="134">
        <v>0</v>
      </c>
      <c r="I84" s="134">
        <v>0</v>
      </c>
      <c r="J84" s="134">
        <v>0</v>
      </c>
      <c r="K84" s="134">
        <v>0</v>
      </c>
      <c r="L84" s="166">
        <f>SUM(G84:K84)</f>
        <v>0</v>
      </c>
      <c r="M84" s="163"/>
      <c r="N84" s="163"/>
      <c r="O84" s="133"/>
      <c r="P84" s="133"/>
      <c r="Q84" s="133"/>
      <c r="R84" s="106"/>
      <c r="S84" s="97" t="s">
        <v>55</v>
      </c>
      <c r="T84" s="97"/>
      <c r="U84" s="97"/>
      <c r="V84" s="97"/>
      <c r="W84" s="97"/>
      <c r="X84" s="97"/>
      <c r="Y84" s="134">
        <v>0</v>
      </c>
      <c r="Z84" s="134">
        <v>0</v>
      </c>
      <c r="AA84" s="134">
        <v>0</v>
      </c>
      <c r="AB84" s="134">
        <v>0</v>
      </c>
      <c r="AC84" s="134">
        <v>0</v>
      </c>
      <c r="AD84" s="166">
        <f>SUM(Y84:AC84)</f>
        <v>0</v>
      </c>
      <c r="AE84" s="128"/>
      <c r="AF84" s="133"/>
      <c r="AG84" s="133"/>
      <c r="AH84" s="133"/>
      <c r="AK84" s="50"/>
      <c r="AL84" s="50"/>
      <c r="AM84" s="50"/>
      <c r="AN84" s="50"/>
      <c r="AO84" s="50"/>
      <c r="AP84" s="50"/>
      <c r="AQ84" s="50"/>
      <c r="AR84" s="50"/>
      <c r="AS84" s="53"/>
    </row>
    <row r="85" spans="1:45" s="6" customFormat="1" ht="13.05" customHeight="1" outlineLevel="1" x14ac:dyDescent="0.25">
      <c r="A85" s="13" t="s">
        <v>73</v>
      </c>
      <c r="B85" s="13"/>
      <c r="C85" s="8"/>
      <c r="D85" s="8"/>
      <c r="E85" s="8"/>
      <c r="F85" s="8"/>
      <c r="G85" s="135">
        <f>SUM(G82:G84)</f>
        <v>0</v>
      </c>
      <c r="H85" s="135">
        <f>SUM(H82:H84)</f>
        <v>0</v>
      </c>
      <c r="I85" s="135">
        <f>SUM(I82:I84)</f>
        <v>0</v>
      </c>
      <c r="J85" s="135">
        <f>SUM(J82:J84)</f>
        <v>0</v>
      </c>
      <c r="K85" s="135">
        <f>SUM(K82:K84)</f>
        <v>0</v>
      </c>
      <c r="L85" s="14">
        <f>+K85+J85+I85+H85+G85</f>
        <v>0</v>
      </c>
      <c r="M85" s="163"/>
      <c r="N85" s="163"/>
      <c r="O85" s="163"/>
      <c r="P85" s="163"/>
      <c r="Q85" s="163"/>
      <c r="R85" s="109"/>
      <c r="S85" s="13" t="s">
        <v>73</v>
      </c>
      <c r="T85" s="13"/>
      <c r="U85" s="8"/>
      <c r="V85" s="8"/>
      <c r="W85" s="8"/>
      <c r="X85" s="8"/>
      <c r="Y85" s="135">
        <f>SUM(Y82:Y84)</f>
        <v>0</v>
      </c>
      <c r="Z85" s="135">
        <f>SUM(Z82:Z84)</f>
        <v>0</v>
      </c>
      <c r="AA85" s="135">
        <f>SUM(AA82:AA84)</f>
        <v>0</v>
      </c>
      <c r="AB85" s="135">
        <f>SUM(AB82:AB84)</f>
        <v>0</v>
      </c>
      <c r="AC85" s="135">
        <f>SUM(AC82:AC84)</f>
        <v>0</v>
      </c>
      <c r="AD85" s="14">
        <f>+AC85+AB85+AA85+Z85+Y85</f>
        <v>0</v>
      </c>
      <c r="AE85" s="128"/>
      <c r="AF85" s="163"/>
      <c r="AG85" s="163"/>
      <c r="AH85" s="163"/>
      <c r="AK85" s="214">
        <f>+O48</f>
        <v>0</v>
      </c>
      <c r="AL85" s="53" t="s">
        <v>169</v>
      </c>
      <c r="AM85" s="214">
        <f>+P48</f>
        <v>0</v>
      </c>
      <c r="AN85" s="53" t="s">
        <v>49</v>
      </c>
      <c r="AO85" s="58">
        <f>+AM85-1</f>
        <v>-1</v>
      </c>
      <c r="AP85" s="53" t="s">
        <v>170</v>
      </c>
      <c r="AQ85" s="214">
        <f>+Q48</f>
        <v>0</v>
      </c>
      <c r="AR85" s="59" t="s">
        <v>171</v>
      </c>
      <c r="AS85" s="297"/>
    </row>
    <row r="86" spans="1:45" s="6" customFormat="1" ht="6" customHeight="1" x14ac:dyDescent="0.25">
      <c r="A86" s="9"/>
      <c r="B86" s="9"/>
      <c r="C86" s="9"/>
      <c r="D86" s="9"/>
      <c r="E86" s="9"/>
      <c r="F86" s="9"/>
      <c r="G86" s="9"/>
      <c r="H86" s="9"/>
      <c r="I86" s="9"/>
      <c r="J86" s="9"/>
      <c r="K86" s="10"/>
      <c r="L86" s="10"/>
      <c r="M86" s="163"/>
      <c r="N86" s="163"/>
      <c r="O86" s="10"/>
      <c r="P86" s="10"/>
      <c r="Q86" s="10"/>
      <c r="R86" s="109"/>
      <c r="S86" s="9"/>
      <c r="T86" s="9"/>
      <c r="U86" s="9"/>
      <c r="V86" s="9"/>
      <c r="W86" s="9"/>
      <c r="X86" s="9"/>
      <c r="Y86" s="9"/>
      <c r="Z86" s="9"/>
      <c r="AA86" s="9"/>
      <c r="AB86" s="9"/>
      <c r="AC86" s="10"/>
      <c r="AD86" s="10"/>
      <c r="AE86" s="128"/>
      <c r="AF86" s="10"/>
      <c r="AG86" s="10"/>
      <c r="AH86" s="10"/>
      <c r="AK86" s="50"/>
      <c r="AL86" s="50"/>
      <c r="AM86" s="50"/>
      <c r="AN86" s="50"/>
      <c r="AO86" s="50"/>
      <c r="AP86" s="50"/>
      <c r="AQ86" s="50"/>
      <c r="AR86" s="50"/>
      <c r="AS86" s="50"/>
    </row>
    <row r="87" spans="1:45" s="6" customFormat="1" x14ac:dyDescent="0.25">
      <c r="A87" s="13" t="s">
        <v>74</v>
      </c>
      <c r="B87" s="13"/>
      <c r="C87" s="8"/>
      <c r="D87" s="8"/>
      <c r="E87" s="8"/>
      <c r="F87" s="8"/>
      <c r="G87" s="135">
        <f>+G85+G79+G69+G62+G55+G48+G43+G34</f>
        <v>0</v>
      </c>
      <c r="H87" s="135">
        <f>+H85+H79+H69+H62+H55+H48+H43+H34</f>
        <v>0</v>
      </c>
      <c r="I87" s="135">
        <f>+I85+I79+I69+I62+I55+I48+I43+I34</f>
        <v>0</v>
      </c>
      <c r="J87" s="135">
        <f>+J85+J79+J69+J62+J55+J48+J43+J34</f>
        <v>0</v>
      </c>
      <c r="K87" s="135">
        <f>+K85+K79+K69+K62+K55+K48+K43+K34</f>
        <v>0</v>
      </c>
      <c r="L87" s="14">
        <f>SUM(G87:K87)</f>
        <v>0</v>
      </c>
      <c r="M87" s="163"/>
      <c r="N87" s="163"/>
      <c r="O87" s="163"/>
      <c r="P87" s="163"/>
      <c r="Q87" s="163"/>
      <c r="R87" s="109"/>
      <c r="S87" s="13" t="s">
        <v>74</v>
      </c>
      <c r="T87" s="13"/>
      <c r="U87" s="8"/>
      <c r="V87" s="8"/>
      <c r="W87" s="8"/>
      <c r="X87" s="8"/>
      <c r="Y87" s="135">
        <f>+Y85+Y79+Y69+Y62+Y55+Y48+Y43+Y34</f>
        <v>0</v>
      </c>
      <c r="Z87" s="135">
        <f>+Z85+Z79+Z69+Z62+Z55+Z48+Z43+Z34</f>
        <v>0</v>
      </c>
      <c r="AA87" s="135">
        <f>+AA85+AA79+AA69+AA62+AA55+AA48+AA43+AA34</f>
        <v>0</v>
      </c>
      <c r="AB87" s="135">
        <f>+AB85+AB79+AB69+AB62+AB55+AB48+AB43+AB34</f>
        <v>0</v>
      </c>
      <c r="AC87" s="135">
        <f>+AC85+AC79+AC69+AC62+AC55+AC48+AC43+AC34</f>
        <v>0</v>
      </c>
      <c r="AD87" s="14">
        <f>SUM(Y87:AC87)</f>
        <v>0</v>
      </c>
      <c r="AE87" s="128"/>
      <c r="AF87" s="163"/>
      <c r="AG87" s="163"/>
      <c r="AH87" s="163"/>
      <c r="AK87" s="58">
        <f>AK85</f>
        <v>0</v>
      </c>
      <c r="AL87" s="59" t="s">
        <v>172</v>
      </c>
      <c r="AM87" s="53"/>
      <c r="AN87" s="58" t="s">
        <v>173</v>
      </c>
      <c r="AO87" s="58"/>
      <c r="AP87" s="53"/>
      <c r="AQ87" s="302">
        <v>400</v>
      </c>
      <c r="AR87" s="59" t="s">
        <v>174</v>
      </c>
      <c r="AS87" s="297">
        <f>ROUND(AK87*AQ87*AQ85,0)</f>
        <v>0</v>
      </c>
    </row>
    <row r="88" spans="1:45" s="6" customFormat="1" ht="13.8" x14ac:dyDescent="0.25">
      <c r="A88" s="8" t="s">
        <v>75</v>
      </c>
      <c r="B88" s="8"/>
      <c r="C88" s="8"/>
      <c r="D88" s="8"/>
      <c r="E88" s="8"/>
      <c r="F88" s="8"/>
      <c r="G88" s="135">
        <f>+G87-G85-G78-G62-G69+G63-G77</f>
        <v>0</v>
      </c>
      <c r="H88" s="135">
        <f>+H87-H85-H78-H62-H69+H63-H77</f>
        <v>0</v>
      </c>
      <c r="I88" s="135">
        <f>+I87-I85-I78-I62-I69+I63-I77</f>
        <v>0</v>
      </c>
      <c r="J88" s="135">
        <f>+J87-J85-J78-J62-J69+J63-J77</f>
        <v>0</v>
      </c>
      <c r="K88" s="135">
        <f>+K87-K85-K78-K62-K69+K63-K77</f>
        <v>0</v>
      </c>
      <c r="L88" s="14">
        <f>SUM(G88:K88)</f>
        <v>0</v>
      </c>
      <c r="M88" s="163"/>
      <c r="N88" s="163"/>
      <c r="O88" s="163"/>
      <c r="P88" s="163"/>
      <c r="Q88" s="163"/>
      <c r="R88" s="109"/>
      <c r="S88" s="8" t="s">
        <v>75</v>
      </c>
      <c r="T88" s="8"/>
      <c r="U88" s="8"/>
      <c r="V88" s="8"/>
      <c r="W88" s="8"/>
      <c r="X88" s="8"/>
      <c r="Y88" s="135">
        <f>+Y87-Y85-Y78-Y62-Y69+Y63-Y77</f>
        <v>0</v>
      </c>
      <c r="Z88" s="135">
        <f>+Z87-Z85-Z78-Z62-Z69+Z63-Z77</f>
        <v>0</v>
      </c>
      <c r="AA88" s="135">
        <f>+AA87-AA85-AA78-AA62-AA69+AA63-AA77</f>
        <v>0</v>
      </c>
      <c r="AB88" s="135">
        <f>+AB87-AB85-AB78-AB62-AB69+AB63-AB77</f>
        <v>0</v>
      </c>
      <c r="AC88" s="135">
        <f>+AC87-AC85-AC78-AC62-AC69+AC63-AC77</f>
        <v>0</v>
      </c>
      <c r="AD88" s="14">
        <f>SUM(Y88:AC88)</f>
        <v>0</v>
      </c>
      <c r="AE88" s="128"/>
      <c r="AF88" s="163"/>
      <c r="AG88" s="163"/>
      <c r="AH88" s="163"/>
      <c r="AK88" s="50"/>
      <c r="AL88" s="50"/>
      <c r="AM88" s="50"/>
      <c r="AN88" s="50"/>
      <c r="AO88" s="50"/>
      <c r="AP88" s="50"/>
      <c r="AQ88" s="50"/>
      <c r="AR88" s="50"/>
      <c r="AS88" s="50"/>
    </row>
    <row r="89" spans="1:45" s="6" customFormat="1" ht="13.8" thickBot="1" x14ac:dyDescent="0.3">
      <c r="A89" s="13" t="s">
        <v>76</v>
      </c>
      <c r="B89" s="13"/>
      <c r="C89" s="27">
        <f>+'PI Budget'!C95</f>
        <v>0.53500000000000003</v>
      </c>
      <c r="D89" s="27"/>
      <c r="E89" s="27"/>
      <c r="F89" s="27"/>
      <c r="G89" s="139">
        <f>+ROUND(G88*$C$89,0)</f>
        <v>0</v>
      </c>
      <c r="H89" s="139">
        <f>+ROUND(H88*$C$89,0)</f>
        <v>0</v>
      </c>
      <c r="I89" s="139">
        <f>+ROUND(I88*$C$89,0)</f>
        <v>0</v>
      </c>
      <c r="J89" s="139">
        <f>+ROUND(J88*$C$89,0)</f>
        <v>0</v>
      </c>
      <c r="K89" s="139">
        <f>+ROUND(K88*$C$89,0)</f>
        <v>0</v>
      </c>
      <c r="L89" s="14">
        <f>SUM(G89:K89)</f>
        <v>0</v>
      </c>
      <c r="M89" s="163"/>
      <c r="N89" s="163"/>
      <c r="O89" s="163"/>
      <c r="P89" s="163"/>
      <c r="Q89" s="163"/>
      <c r="R89" s="109"/>
      <c r="S89" s="13" t="s">
        <v>76</v>
      </c>
      <c r="T89" s="13"/>
      <c r="U89" s="27">
        <v>0.49</v>
      </c>
      <c r="V89" s="27"/>
      <c r="W89" s="27"/>
      <c r="X89" s="27"/>
      <c r="Y89" s="139">
        <f>+Y88*$C$89</f>
        <v>0</v>
      </c>
      <c r="Z89" s="139">
        <f>+Z88*$C$89</f>
        <v>0</v>
      </c>
      <c r="AA89" s="139">
        <f>+AA88*$C$89</f>
        <v>0</v>
      </c>
      <c r="AB89" s="139">
        <f>+AB88*$C$89</f>
        <v>0</v>
      </c>
      <c r="AC89" s="139">
        <f>+AC88*$C$89</f>
        <v>0</v>
      </c>
      <c r="AD89" s="14">
        <f>SUM(Y89:AC89)</f>
        <v>0</v>
      </c>
      <c r="AE89" s="128"/>
      <c r="AF89" s="163"/>
      <c r="AG89" s="163"/>
      <c r="AH89" s="163"/>
      <c r="AK89" s="58">
        <f>AM85</f>
        <v>0</v>
      </c>
      <c r="AL89" s="53" t="s">
        <v>175</v>
      </c>
      <c r="AM89" s="53"/>
      <c r="AN89" s="53"/>
      <c r="AO89" s="58">
        <f>AK85</f>
        <v>0</v>
      </c>
      <c r="AP89" s="53" t="s">
        <v>176</v>
      </c>
      <c r="AQ89" s="63">
        <v>36</v>
      </c>
      <c r="AR89" s="59" t="s">
        <v>177</v>
      </c>
      <c r="AS89" s="297">
        <f>ROUND(AK89*AO89*AQ89*AQ85,0)</f>
        <v>0</v>
      </c>
    </row>
    <row r="90" spans="1:45" s="6" customFormat="1" ht="13.8" thickBot="1" x14ac:dyDescent="0.3">
      <c r="A90" s="28" t="s">
        <v>77</v>
      </c>
      <c r="B90" s="28"/>
      <c r="C90" s="29"/>
      <c r="D90" s="29"/>
      <c r="E90" s="29"/>
      <c r="F90" s="29"/>
      <c r="G90" s="136">
        <f>+G89+G87</f>
        <v>0</v>
      </c>
      <c r="H90" s="136">
        <f>+H89+H87</f>
        <v>0</v>
      </c>
      <c r="I90" s="136">
        <f>+I89+I87</f>
        <v>0</v>
      </c>
      <c r="J90" s="136">
        <f>+J89+J87</f>
        <v>0</v>
      </c>
      <c r="K90" s="136">
        <f>+K89+K87</f>
        <v>0</v>
      </c>
      <c r="L90" s="165">
        <f>SUM(G90:K90)</f>
        <v>0</v>
      </c>
      <c r="M90" s="163"/>
      <c r="N90" s="163"/>
      <c r="O90" s="186"/>
      <c r="P90" s="186"/>
      <c r="Q90" s="186"/>
      <c r="R90" s="109"/>
      <c r="S90" s="28" t="s">
        <v>77</v>
      </c>
      <c r="T90" s="28"/>
      <c r="U90" s="29"/>
      <c r="V90" s="29"/>
      <c r="W90" s="29"/>
      <c r="X90" s="29"/>
      <c r="Y90" s="136">
        <f>+Y89+Y87</f>
        <v>0</v>
      </c>
      <c r="Z90" s="136">
        <f>+Z89+Z87</f>
        <v>0</v>
      </c>
      <c r="AA90" s="136">
        <f>+AA89+AA87</f>
        <v>0</v>
      </c>
      <c r="AB90" s="136">
        <f>+AB89+AB87</f>
        <v>0</v>
      </c>
      <c r="AC90" s="136">
        <f>+AC89+AC87</f>
        <v>0</v>
      </c>
      <c r="AD90" s="165">
        <f>SUM(Y90:AC90)</f>
        <v>0</v>
      </c>
      <c r="AE90" s="128"/>
      <c r="AF90" s="186"/>
      <c r="AG90" s="186"/>
      <c r="AH90" s="186"/>
      <c r="AK90" s="58">
        <f>AO85</f>
        <v>-1</v>
      </c>
      <c r="AL90" s="53" t="s">
        <v>178</v>
      </c>
      <c r="AM90" s="53"/>
      <c r="AN90" s="53"/>
      <c r="AO90" s="58">
        <f>AK85</f>
        <v>0</v>
      </c>
      <c r="AP90" s="53" t="s">
        <v>176</v>
      </c>
      <c r="AQ90" s="68">
        <v>150</v>
      </c>
      <c r="AR90" s="59" t="s">
        <v>179</v>
      </c>
      <c r="AS90" s="297">
        <f>ROUND(AK90*AO90*AQ90*AQ85,0)</f>
        <v>0</v>
      </c>
    </row>
    <row r="91" spans="1:45" s="6" customFormat="1" ht="12.75" customHeight="1" x14ac:dyDescent="0.25">
      <c r="A91" s="31"/>
      <c r="B91" s="31"/>
      <c r="C91" s="31"/>
      <c r="D91" s="31"/>
      <c r="E91" s="31"/>
      <c r="F91" s="31"/>
      <c r="G91" s="31"/>
      <c r="H91" s="31"/>
      <c r="I91" s="31"/>
      <c r="J91" s="31"/>
      <c r="K91" s="374"/>
      <c r="L91" s="31"/>
      <c r="M91" s="163"/>
      <c r="N91" s="163"/>
      <c r="O91" s="2"/>
      <c r="P91" s="2"/>
      <c r="Q91" s="2"/>
      <c r="R91" s="109"/>
      <c r="S91" s="1"/>
      <c r="T91" s="1"/>
      <c r="U91" s="1"/>
      <c r="V91" s="1"/>
      <c r="W91" s="1"/>
      <c r="X91" s="1"/>
      <c r="Y91" s="1"/>
      <c r="Z91" s="1"/>
      <c r="AA91" s="1"/>
      <c r="AB91" s="1"/>
      <c r="AC91" s="2"/>
      <c r="AD91" s="1"/>
      <c r="AE91" s="128"/>
      <c r="AF91" s="2"/>
      <c r="AG91" s="2"/>
      <c r="AH91" s="2"/>
      <c r="AK91" s="58">
        <f>+AO85</f>
        <v>-1</v>
      </c>
      <c r="AL91" s="53" t="s">
        <v>184</v>
      </c>
      <c r="AM91" s="53"/>
      <c r="AN91" s="58" t="s">
        <v>173</v>
      </c>
      <c r="AO91" s="71">
        <f>+AK85</f>
        <v>0</v>
      </c>
      <c r="AP91" s="53" t="s">
        <v>176</v>
      </c>
      <c r="AQ91" s="62">
        <v>39</v>
      </c>
      <c r="AR91" s="59" t="s">
        <v>177</v>
      </c>
      <c r="AS91" s="297">
        <f>ROUND(AK91*AO91*AQ91*AQ85,0)</f>
        <v>0</v>
      </c>
    </row>
    <row r="92" spans="1:45" s="6" customFormat="1" ht="12.75" customHeight="1" x14ac:dyDescent="0.25">
      <c r="A92" s="31"/>
      <c r="B92" s="31"/>
      <c r="C92" s="31"/>
      <c r="D92" s="31"/>
      <c r="E92" s="31"/>
      <c r="F92" s="31"/>
      <c r="G92" s="31"/>
      <c r="H92" s="31"/>
      <c r="I92" s="31"/>
      <c r="J92" s="31"/>
      <c r="K92" s="374"/>
      <c r="L92" s="31"/>
      <c r="M92" s="163"/>
      <c r="N92" s="163"/>
      <c r="O92" s="2"/>
      <c r="P92" s="2"/>
      <c r="Q92" s="2"/>
      <c r="R92" s="109"/>
      <c r="S92" s="1"/>
      <c r="T92" s="1"/>
      <c r="U92" s="1"/>
      <c r="V92" s="1"/>
      <c r="W92" s="1"/>
      <c r="X92" s="1"/>
      <c r="Y92" s="1"/>
      <c r="Z92" s="1"/>
      <c r="AA92" s="1"/>
      <c r="AB92" s="1"/>
      <c r="AC92" s="2"/>
      <c r="AD92" s="1"/>
      <c r="AE92" s="128"/>
      <c r="AF92" s="2"/>
      <c r="AG92" s="2"/>
      <c r="AH92" s="2"/>
      <c r="AK92" s="58"/>
      <c r="AL92" s="53" t="s">
        <v>180</v>
      </c>
      <c r="AM92" s="53"/>
      <c r="AN92" s="58"/>
      <c r="AO92" s="58"/>
      <c r="AP92" s="53"/>
      <c r="AQ92" s="58"/>
      <c r="AR92" s="59"/>
      <c r="AS92" s="70">
        <v>0</v>
      </c>
    </row>
    <row r="93" spans="1:45" s="6" customFormat="1" ht="12.75" customHeight="1" x14ac:dyDescent="0.25">
      <c r="A93" s="31"/>
      <c r="B93" s="31"/>
      <c r="C93" s="31"/>
      <c r="D93" s="31"/>
      <c r="E93" s="31"/>
      <c r="F93" s="31"/>
      <c r="G93" s="31"/>
      <c r="H93" s="31"/>
      <c r="I93" s="31"/>
      <c r="J93" s="31"/>
      <c r="K93" s="374"/>
      <c r="L93" s="31"/>
      <c r="M93" s="163"/>
      <c r="N93" s="163"/>
      <c r="O93" s="2"/>
      <c r="P93" s="2"/>
      <c r="Q93" s="2"/>
      <c r="R93" s="109"/>
      <c r="S93" s="1"/>
      <c r="T93" s="1"/>
      <c r="U93" s="1"/>
      <c r="V93" s="1"/>
      <c r="W93" s="1"/>
      <c r="X93" s="1"/>
      <c r="Y93" s="1"/>
      <c r="Z93" s="1"/>
      <c r="AA93" s="1"/>
      <c r="AB93" s="1"/>
      <c r="AC93" s="2"/>
      <c r="AD93" s="1"/>
      <c r="AE93" s="128"/>
      <c r="AF93" s="2"/>
      <c r="AG93" s="2"/>
      <c r="AH93" s="2"/>
      <c r="AK93" s="58"/>
      <c r="AL93" s="53" t="s">
        <v>181</v>
      </c>
      <c r="AM93" s="53"/>
      <c r="AN93" s="58"/>
      <c r="AO93" s="58"/>
      <c r="AP93" s="53"/>
      <c r="AQ93" s="58"/>
      <c r="AR93" s="59"/>
      <c r="AS93" s="69">
        <f>+AK85*400</f>
        <v>0</v>
      </c>
    </row>
    <row r="94" spans="1:45" s="109" customFormat="1" x14ac:dyDescent="0.25">
      <c r="A94" s="105"/>
      <c r="B94" s="105"/>
      <c r="C94" s="105"/>
      <c r="D94" s="105"/>
      <c r="E94" s="105"/>
      <c r="F94" s="105"/>
      <c r="G94" s="105"/>
      <c r="H94" s="105"/>
      <c r="I94" s="105"/>
      <c r="J94" s="105"/>
      <c r="K94" s="379"/>
      <c r="L94" s="105"/>
      <c r="M94" s="379"/>
      <c r="N94" s="379"/>
      <c r="O94" s="379"/>
      <c r="P94" s="379"/>
      <c r="Q94" s="379"/>
      <c r="S94" s="105"/>
      <c r="T94" s="105"/>
      <c r="U94" s="105"/>
      <c r="V94" s="105"/>
      <c r="W94" s="105"/>
      <c r="X94" s="105"/>
      <c r="Y94" s="105"/>
      <c r="Z94" s="105"/>
      <c r="AA94" s="105"/>
      <c r="AB94" s="105"/>
      <c r="AC94" s="379"/>
      <c r="AD94" s="105"/>
      <c r="AE94" s="128"/>
      <c r="AF94" s="379"/>
      <c r="AG94" s="379"/>
      <c r="AH94" s="379"/>
      <c r="AK94" s="298">
        <f>+AK85</f>
        <v>0</v>
      </c>
      <c r="AL94" s="53" t="s">
        <v>185</v>
      </c>
      <c r="AM94" s="53"/>
      <c r="AN94" s="58"/>
      <c r="AO94" s="58"/>
      <c r="AP94" s="53"/>
      <c r="AQ94" s="58"/>
      <c r="AR94" s="59"/>
      <c r="AS94" s="69">
        <f>+AK94*100</f>
        <v>0</v>
      </c>
    </row>
    <row r="95" spans="1:45" s="109" customFormat="1" ht="13.8" thickBot="1" x14ac:dyDescent="0.3">
      <c r="A95" s="31"/>
      <c r="B95" s="31"/>
      <c r="C95" s="31"/>
      <c r="D95" s="31"/>
      <c r="E95" s="31"/>
      <c r="F95" s="31"/>
      <c r="G95" s="31"/>
      <c r="H95" s="31"/>
      <c r="I95" s="31"/>
      <c r="J95" s="31"/>
      <c r="K95" s="374"/>
      <c r="L95" s="31"/>
      <c r="M95" s="374"/>
      <c r="N95" s="374"/>
      <c r="O95" s="374"/>
      <c r="P95" s="374"/>
      <c r="Q95" s="374"/>
      <c r="S95" s="31"/>
      <c r="T95" s="31"/>
      <c r="U95" s="31"/>
      <c r="V95" s="31"/>
      <c r="W95" s="31"/>
      <c r="X95" s="31"/>
      <c r="Y95" s="31"/>
      <c r="Z95" s="31"/>
      <c r="AA95" s="31"/>
      <c r="AB95" s="31"/>
      <c r="AC95" s="374"/>
      <c r="AD95" s="31"/>
      <c r="AE95" s="128"/>
      <c r="AF95" s="374"/>
      <c r="AG95" s="374"/>
      <c r="AH95" s="374"/>
      <c r="AK95" s="58"/>
      <c r="AL95" s="53" t="s">
        <v>187</v>
      </c>
      <c r="AM95" s="53"/>
      <c r="AN95" s="64" t="s">
        <v>173</v>
      </c>
      <c r="AO95" s="217">
        <v>0.44500000000000001</v>
      </c>
      <c r="AP95" s="53" t="s">
        <v>188</v>
      </c>
      <c r="AQ95" s="72">
        <v>0</v>
      </c>
      <c r="AR95" s="59" t="s">
        <v>189</v>
      </c>
      <c r="AS95" s="297">
        <f>ROUND(AO95*AQ95*AQ85*AK85,0)</f>
        <v>0</v>
      </c>
    </row>
    <row r="96" spans="1:45" s="109" customFormat="1" ht="14.4" thickBot="1" x14ac:dyDescent="0.3">
      <c r="A96" s="117" t="s">
        <v>78</v>
      </c>
      <c r="B96" s="118"/>
      <c r="C96" s="119"/>
      <c r="D96" s="119"/>
      <c r="E96" s="119"/>
      <c r="F96" s="119"/>
      <c r="G96" s="236" t="e">
        <f t="shared" ref="G96:L96" si="27">+G85/G90</f>
        <v>#DIV/0!</v>
      </c>
      <c r="H96" s="236" t="e">
        <f t="shared" si="27"/>
        <v>#DIV/0!</v>
      </c>
      <c r="I96" s="236" t="e">
        <f t="shared" si="27"/>
        <v>#DIV/0!</v>
      </c>
      <c r="J96" s="236" t="e">
        <f t="shared" si="27"/>
        <v>#DIV/0!</v>
      </c>
      <c r="K96" s="236" t="e">
        <f t="shared" si="27"/>
        <v>#DIV/0!</v>
      </c>
      <c r="L96" s="236" t="e">
        <f t="shared" si="27"/>
        <v>#DIV/0!</v>
      </c>
      <c r="M96" s="145"/>
      <c r="N96" s="145"/>
      <c r="O96" s="145"/>
      <c r="P96" s="145"/>
      <c r="Q96" s="145"/>
      <c r="S96" s="117" t="s">
        <v>78</v>
      </c>
      <c r="T96" s="118"/>
      <c r="U96" s="119"/>
      <c r="V96" s="119"/>
      <c r="W96" s="119"/>
      <c r="X96" s="119"/>
      <c r="Y96" s="236" t="e">
        <f t="shared" ref="Y96:AD96" si="28">+Y85/Y90</f>
        <v>#DIV/0!</v>
      </c>
      <c r="Z96" s="236" t="e">
        <f t="shared" si="28"/>
        <v>#DIV/0!</v>
      </c>
      <c r="AA96" s="236" t="e">
        <f t="shared" si="28"/>
        <v>#DIV/0!</v>
      </c>
      <c r="AB96" s="236" t="e">
        <f t="shared" si="28"/>
        <v>#DIV/0!</v>
      </c>
      <c r="AC96" s="236" t="e">
        <f t="shared" si="28"/>
        <v>#DIV/0!</v>
      </c>
      <c r="AD96" s="236" t="e">
        <f t="shared" si="28"/>
        <v>#DIV/0!</v>
      </c>
      <c r="AE96" s="128"/>
      <c r="AF96" s="145"/>
      <c r="AG96" s="145"/>
      <c r="AH96" s="145"/>
      <c r="AK96" s="309" t="s">
        <v>196</v>
      </c>
      <c r="AL96" s="308"/>
      <c r="AM96" s="309"/>
      <c r="AN96" s="309"/>
      <c r="AO96" s="309"/>
      <c r="AP96" s="309"/>
      <c r="AQ96" s="309"/>
      <c r="AR96" s="309"/>
      <c r="AS96" s="310">
        <f>SUM(AS87:AS95)</f>
        <v>0</v>
      </c>
    </row>
    <row r="97" spans="1:34" s="109" customFormat="1" ht="13.8" thickBot="1" x14ac:dyDescent="0.3">
      <c r="A97" s="104"/>
      <c r="B97" s="104"/>
      <c r="C97" s="104"/>
      <c r="D97" s="104"/>
      <c r="E97" s="104"/>
      <c r="F97" s="104"/>
      <c r="G97" s="104"/>
      <c r="H97" s="104"/>
      <c r="I97" s="104"/>
      <c r="J97" s="104"/>
      <c r="K97" s="104"/>
      <c r="L97" s="104"/>
      <c r="M97" s="104"/>
      <c r="N97" s="104"/>
      <c r="O97" s="104"/>
      <c r="P97" s="104"/>
      <c r="Q97" s="104"/>
      <c r="S97" s="104"/>
      <c r="T97" s="104"/>
      <c r="U97" s="104"/>
      <c r="V97" s="104"/>
      <c r="W97" s="104"/>
      <c r="X97" s="104"/>
      <c r="Y97" s="104"/>
      <c r="Z97" s="104"/>
      <c r="AA97" s="104"/>
      <c r="AB97" s="104"/>
      <c r="AC97" s="104"/>
      <c r="AD97" s="104"/>
      <c r="AE97" s="128"/>
      <c r="AF97" s="104"/>
      <c r="AG97" s="104"/>
      <c r="AH97" s="104"/>
    </row>
    <row r="98" spans="1:34" s="109" customFormat="1" ht="13.8" thickBot="1" x14ac:dyDescent="0.3">
      <c r="A98" s="118" t="s">
        <v>79</v>
      </c>
      <c r="B98" s="120" t="s">
        <v>80</v>
      </c>
      <c r="C98" s="121"/>
      <c r="D98" s="121"/>
      <c r="E98" s="121"/>
      <c r="F98" s="121"/>
      <c r="G98" s="144">
        <f t="shared" ref="G98:L98" si="29">+G90*$C$98</f>
        <v>0</v>
      </c>
      <c r="H98" s="144">
        <f t="shared" si="29"/>
        <v>0</v>
      </c>
      <c r="I98" s="144">
        <f t="shared" si="29"/>
        <v>0</v>
      </c>
      <c r="J98" s="144">
        <f t="shared" si="29"/>
        <v>0</v>
      </c>
      <c r="K98" s="144">
        <f t="shared" si="29"/>
        <v>0</v>
      </c>
      <c r="L98" s="144">
        <f t="shared" si="29"/>
        <v>0</v>
      </c>
      <c r="M98" s="144"/>
      <c r="N98" s="144"/>
      <c r="O98" s="144"/>
      <c r="P98" s="144"/>
      <c r="Q98" s="144"/>
      <c r="S98" s="118" t="s">
        <v>79</v>
      </c>
      <c r="T98" s="120" t="s">
        <v>80</v>
      </c>
      <c r="U98" s="121"/>
      <c r="V98" s="121"/>
      <c r="W98" s="121"/>
      <c r="X98" s="121"/>
      <c r="Y98" s="144">
        <f t="shared" ref="Y98:AD98" si="30">+Y90*$C$98</f>
        <v>0</v>
      </c>
      <c r="Z98" s="144">
        <f t="shared" si="30"/>
        <v>0</v>
      </c>
      <c r="AA98" s="144">
        <f t="shared" si="30"/>
        <v>0</v>
      </c>
      <c r="AB98" s="144">
        <f t="shared" si="30"/>
        <v>0</v>
      </c>
      <c r="AC98" s="144">
        <f t="shared" si="30"/>
        <v>0</v>
      </c>
      <c r="AD98" s="144">
        <f t="shared" si="30"/>
        <v>0</v>
      </c>
      <c r="AE98" s="128"/>
      <c r="AF98" s="144"/>
      <c r="AG98" s="144"/>
      <c r="AH98" s="144"/>
    </row>
    <row r="99" spans="1:34" s="109" customFormat="1" ht="13.8" thickBot="1" x14ac:dyDescent="0.3">
      <c r="A99" s="31"/>
      <c r="B99" s="31"/>
      <c r="C99" s="31"/>
      <c r="D99" s="31"/>
      <c r="E99" s="31"/>
      <c r="F99" s="31"/>
      <c r="G99" s="31"/>
      <c r="H99" s="31"/>
      <c r="I99" s="31"/>
      <c r="J99" s="31"/>
      <c r="K99" s="374"/>
      <c r="L99" s="31"/>
      <c r="M99" s="374"/>
      <c r="N99" s="374"/>
      <c r="O99" s="374"/>
      <c r="P99" s="374"/>
      <c r="Q99" s="374"/>
      <c r="S99" s="31"/>
      <c r="T99" s="31"/>
      <c r="U99" s="31"/>
      <c r="V99" s="31"/>
      <c r="W99" s="31"/>
      <c r="X99" s="31"/>
      <c r="Y99" s="31"/>
      <c r="Z99" s="31"/>
      <c r="AA99" s="31"/>
      <c r="AB99" s="31"/>
      <c r="AC99" s="31"/>
      <c r="AD99" s="31"/>
      <c r="AE99" s="128"/>
      <c r="AF99" s="374"/>
      <c r="AG99" s="374"/>
      <c r="AH99" s="374"/>
    </row>
    <row r="100" spans="1:34" s="105" customFormat="1" ht="13.8" thickBot="1" x14ac:dyDescent="0.3">
      <c r="A100" s="118" t="s">
        <v>81</v>
      </c>
      <c r="B100" s="118"/>
      <c r="C100" s="119"/>
      <c r="D100" s="119"/>
      <c r="E100" s="119"/>
      <c r="F100" s="119"/>
      <c r="G100" s="144">
        <f t="shared" ref="G100:L100" si="31">+Y90</f>
        <v>0</v>
      </c>
      <c r="H100" s="144">
        <f t="shared" si="31"/>
        <v>0</v>
      </c>
      <c r="I100" s="144">
        <f t="shared" si="31"/>
        <v>0</v>
      </c>
      <c r="J100" s="144">
        <f t="shared" si="31"/>
        <v>0</v>
      </c>
      <c r="K100" s="144">
        <f t="shared" si="31"/>
        <v>0</v>
      </c>
      <c r="L100" s="144">
        <f t="shared" si="31"/>
        <v>0</v>
      </c>
      <c r="M100" s="144"/>
      <c r="N100" s="144"/>
      <c r="O100" s="144"/>
      <c r="P100" s="144"/>
      <c r="Q100" s="144"/>
      <c r="S100" s="118" t="s">
        <v>81</v>
      </c>
      <c r="T100" s="118"/>
      <c r="U100" s="119"/>
      <c r="V100" s="119"/>
      <c r="W100" s="119"/>
      <c r="X100" s="119"/>
      <c r="Y100" s="144">
        <f t="shared" ref="Y100:AD100" si="32">+Y90</f>
        <v>0</v>
      </c>
      <c r="Z100" s="144">
        <f t="shared" si="32"/>
        <v>0</v>
      </c>
      <c r="AA100" s="144">
        <f t="shared" si="32"/>
        <v>0</v>
      </c>
      <c r="AB100" s="144">
        <f t="shared" si="32"/>
        <v>0</v>
      </c>
      <c r="AC100" s="144">
        <f t="shared" si="32"/>
        <v>0</v>
      </c>
      <c r="AD100" s="144">
        <f t="shared" si="32"/>
        <v>0</v>
      </c>
      <c r="AE100" s="128"/>
      <c r="AF100" s="144"/>
      <c r="AG100" s="144"/>
      <c r="AH100" s="144"/>
    </row>
    <row r="101" spans="1:34" s="105" customFormat="1" ht="13.8" thickBot="1" x14ac:dyDescent="0.3">
      <c r="A101" s="31"/>
      <c r="B101" s="31"/>
      <c r="C101" s="31"/>
      <c r="D101" s="31"/>
      <c r="E101" s="31"/>
      <c r="F101" s="31"/>
      <c r="G101" s="31"/>
      <c r="H101" s="31"/>
      <c r="I101" s="31"/>
      <c r="J101" s="31"/>
      <c r="K101" s="374"/>
      <c r="L101" s="123"/>
      <c r="M101" s="374"/>
      <c r="N101" s="374"/>
      <c r="O101" s="374"/>
      <c r="P101" s="374"/>
      <c r="Q101" s="374"/>
      <c r="S101" s="31"/>
      <c r="T101" s="31"/>
      <c r="U101" s="31"/>
      <c r="V101" s="31"/>
      <c r="W101" s="31"/>
      <c r="X101" s="31"/>
      <c r="Y101" s="31"/>
      <c r="Z101" s="31"/>
      <c r="AA101" s="31"/>
      <c r="AB101" s="31"/>
      <c r="AC101" s="31"/>
      <c r="AD101" s="31"/>
      <c r="AE101" s="128"/>
      <c r="AF101" s="374"/>
      <c r="AG101" s="374"/>
      <c r="AH101" s="374"/>
    </row>
    <row r="102" spans="1:34" s="105" customFormat="1" ht="13.8" thickBot="1" x14ac:dyDescent="0.3">
      <c r="A102" s="118" t="s">
        <v>82</v>
      </c>
      <c r="B102" s="118"/>
      <c r="C102" s="119"/>
      <c r="D102" s="119"/>
      <c r="E102" s="119"/>
      <c r="F102" s="119"/>
      <c r="G102" s="144">
        <f>+G100-G98</f>
        <v>0</v>
      </c>
      <c r="H102" s="144">
        <f>+H100-H98</f>
        <v>0</v>
      </c>
      <c r="I102" s="144">
        <f>+I100-I98</f>
        <v>0</v>
      </c>
      <c r="J102" s="144">
        <f>+J100-J98</f>
        <v>0</v>
      </c>
      <c r="K102" s="144">
        <f>+K100-K98</f>
        <v>0</v>
      </c>
      <c r="L102" s="144">
        <f>+L100-L90</f>
        <v>0</v>
      </c>
      <c r="M102" s="144"/>
      <c r="N102" s="144"/>
      <c r="O102" s="144"/>
      <c r="P102" s="144"/>
      <c r="Q102" s="144"/>
      <c r="S102" s="118" t="s">
        <v>82</v>
      </c>
      <c r="T102" s="118"/>
      <c r="U102" s="119"/>
      <c r="V102" s="119"/>
      <c r="W102" s="119"/>
      <c r="X102" s="119"/>
      <c r="Y102" s="144">
        <f t="shared" ref="Y102:AD102" si="33">+Y100-Y98</f>
        <v>0</v>
      </c>
      <c r="Z102" s="144">
        <f t="shared" si="33"/>
        <v>0</v>
      </c>
      <c r="AA102" s="144">
        <f t="shared" si="33"/>
        <v>0</v>
      </c>
      <c r="AB102" s="144">
        <f t="shared" si="33"/>
        <v>0</v>
      </c>
      <c r="AC102" s="144">
        <f t="shared" si="33"/>
        <v>0</v>
      </c>
      <c r="AD102" s="144">
        <f t="shared" si="33"/>
        <v>0</v>
      </c>
      <c r="AE102" s="128"/>
      <c r="AF102" s="144"/>
      <c r="AG102" s="144"/>
      <c r="AH102" s="144"/>
    </row>
    <row r="103" spans="1:34" s="105" customFormat="1" x14ac:dyDescent="0.25">
      <c r="A103" s="31"/>
      <c r="B103" s="31"/>
      <c r="C103" s="31"/>
      <c r="D103" s="31"/>
      <c r="E103" s="31"/>
      <c r="F103" s="31"/>
      <c r="G103" s="31"/>
      <c r="H103" s="31"/>
      <c r="I103" s="31"/>
      <c r="J103" s="31"/>
      <c r="K103" s="123"/>
      <c r="L103" s="163"/>
      <c r="M103" s="163"/>
      <c r="N103" s="163"/>
      <c r="O103" s="123"/>
      <c r="P103" s="123"/>
      <c r="Q103" s="123"/>
      <c r="S103" s="31"/>
      <c r="T103" s="31"/>
      <c r="U103" s="31"/>
      <c r="V103" s="31"/>
      <c r="W103" s="31"/>
      <c r="X103" s="31"/>
      <c r="Y103" s="31"/>
      <c r="Z103" s="31"/>
      <c r="AA103" s="31"/>
      <c r="AB103" s="31"/>
      <c r="AC103" s="123"/>
      <c r="AD103" s="128"/>
      <c r="AE103" s="128"/>
      <c r="AF103" s="123"/>
      <c r="AG103" s="123"/>
      <c r="AH103" s="123"/>
    </row>
    <row r="104" spans="1:34" s="105" customFormat="1" x14ac:dyDescent="0.25">
      <c r="K104" s="110"/>
      <c r="L104" s="110"/>
      <c r="M104" s="110"/>
      <c r="N104" s="110"/>
      <c r="O104" s="110"/>
      <c r="P104" s="110"/>
      <c r="Q104" s="110"/>
    </row>
    <row r="105" spans="1:34" s="105" customFormat="1" x14ac:dyDescent="0.25">
      <c r="K105" s="110"/>
      <c r="L105" s="110"/>
      <c r="M105" s="110"/>
      <c r="N105" s="110"/>
      <c r="O105" s="110"/>
      <c r="P105" s="110"/>
      <c r="Q105" s="110"/>
    </row>
    <row r="106" spans="1:34" ht="17.399999999999999" x14ac:dyDescent="0.3">
      <c r="A106" s="285" t="s">
        <v>83</v>
      </c>
      <c r="B106" s="326"/>
      <c r="C106" s="326"/>
      <c r="D106" s="326"/>
      <c r="E106" s="326"/>
      <c r="F106" s="326"/>
      <c r="G106" s="327" t="s">
        <v>197</v>
      </c>
      <c r="H106" s="328">
        <f>+B7</f>
        <v>0</v>
      </c>
      <c r="I106" s="328"/>
      <c r="J106" s="330" t="e">
        <f>+G8</f>
        <v>#REF!</v>
      </c>
      <c r="K106" s="329"/>
      <c r="L106" s="329"/>
    </row>
    <row r="107" spans="1:34" ht="13.8" x14ac:dyDescent="0.25">
      <c r="A107" s="281"/>
      <c r="B107" s="281"/>
      <c r="C107" s="281"/>
      <c r="D107" s="281"/>
      <c r="E107" s="281"/>
      <c r="F107" s="281"/>
      <c r="G107" s="281"/>
    </row>
    <row r="108" spans="1:34" ht="13.8" x14ac:dyDescent="0.25">
      <c r="A108" s="605" t="s">
        <v>84</v>
      </c>
      <c r="B108" s="606"/>
      <c r="C108" s="606"/>
      <c r="D108" s="606"/>
      <c r="E108" s="606"/>
      <c r="F108" s="607"/>
      <c r="G108" s="286" t="s">
        <v>25</v>
      </c>
      <c r="H108" s="286" t="s">
        <v>26</v>
      </c>
      <c r="I108" s="286" t="s">
        <v>27</v>
      </c>
      <c r="J108" s="286" t="s">
        <v>28</v>
      </c>
      <c r="K108" s="286" t="s">
        <v>29</v>
      </c>
      <c r="L108" s="286" t="s">
        <v>30</v>
      </c>
    </row>
    <row r="109" spans="1:34" ht="13.8" x14ac:dyDescent="0.25">
      <c r="A109" s="50" t="s">
        <v>19</v>
      </c>
      <c r="B109" s="31"/>
      <c r="C109" s="31"/>
      <c r="D109" s="31"/>
      <c r="E109" s="31"/>
      <c r="F109" s="31"/>
      <c r="G109" s="282">
        <f>+'College 4'!G15+'College 4'!G16+'College 4'!G17+'College 4'!G18+'College 4'!G19+'College 4'!G20+'College 4'!G21+'College 4'!G22+'College 4'!G23+'College 4'!G24+'College 4'!G25+'College 4'!G32+'College 4'!G33</f>
        <v>0</v>
      </c>
      <c r="H109" s="282">
        <f>+'College 4'!H15+'College 4'!H16+'College 4'!H17+'College 4'!H18+'College 4'!H19+'College 4'!H20+'College 4'!H21+'College 4'!H22+'College 4'!H23+'College 4'!H24+'College 4'!H25+'College 4'!H32+'College 4'!H33</f>
        <v>0</v>
      </c>
      <c r="I109" s="282">
        <f>+'College 4'!I15+'College 4'!I16+'College 4'!I17+'College 4'!I18+'College 4'!I19+'College 4'!I20+'College 4'!I21+'College 4'!I22+'College 4'!I23+'College 4'!I24+'College 4'!I25+'College 4'!I32+'College 4'!I33</f>
        <v>0</v>
      </c>
      <c r="J109" s="282">
        <f>+'College 4'!J15+'College 4'!J16+'College 4'!J17+'College 4'!J18+'College 4'!J19+'College 4'!J20+'College 4'!J21+'College 4'!J22+'College 4'!J23+'College 4'!J24+'College 4'!J25+'College 4'!J32+'College 4'!J33</f>
        <v>0</v>
      </c>
      <c r="K109" s="282">
        <f>+'College 4'!K15+'College 4'!K16+'College 4'!K17+'College 4'!K18+'College 4'!K19+'College 4'!K20+'College 4'!K21+'College 4'!K22+'College 4'!K23+'College 4'!K24+'College 4'!K25+'College 4'!K32+'College 4'!K33</f>
        <v>0</v>
      </c>
      <c r="L109" s="282">
        <f t="shared" ref="L109:L122" si="34">SUM(G109:K109)</f>
        <v>0</v>
      </c>
    </row>
    <row r="110" spans="1:34" ht="13.8" x14ac:dyDescent="0.25">
      <c r="A110" s="50" t="s">
        <v>85</v>
      </c>
      <c r="B110" s="31"/>
      <c r="C110" s="31"/>
      <c r="D110" s="31"/>
      <c r="E110" s="31"/>
      <c r="F110" s="31"/>
      <c r="G110" s="283">
        <f>+'College 4'!G26+'College 4'!G27+'College 4'!G28+'College 4'!G29+'College 4'!G30+'College 4'!G31</f>
        <v>0</v>
      </c>
      <c r="H110" s="283">
        <f>+'College 4'!H26+'College 4'!H27+'College 4'!H28+'College 4'!H29+'College 4'!H30+'College 4'!H31</f>
        <v>0</v>
      </c>
      <c r="I110" s="283">
        <f>+'College 4'!I26+'College 4'!I27+'College 4'!I28+'College 4'!I29+'College 4'!I30+'College 4'!I31</f>
        <v>0</v>
      </c>
      <c r="J110" s="283">
        <f>+'College 4'!J26+'College 4'!J27+'College 4'!J28+'College 4'!J29+'College 4'!J30+'College 4'!J31</f>
        <v>0</v>
      </c>
      <c r="K110" s="283">
        <f>+'College 4'!K26+'College 4'!K27+'College 4'!K28+'College 4'!K29+'College 4'!K30+'College 4'!K31</f>
        <v>0</v>
      </c>
      <c r="L110" s="283">
        <f t="shared" si="34"/>
        <v>0</v>
      </c>
    </row>
    <row r="111" spans="1:34" ht="13.8" x14ac:dyDescent="0.25">
      <c r="A111" s="50" t="s">
        <v>86</v>
      </c>
      <c r="B111" s="31"/>
      <c r="C111" s="31"/>
      <c r="D111" s="31"/>
      <c r="E111" s="31"/>
      <c r="F111" s="31"/>
      <c r="G111" s="283">
        <f>+'College 4'!G43</f>
        <v>0</v>
      </c>
      <c r="H111" s="283">
        <f>+'College 4'!H43</f>
        <v>0</v>
      </c>
      <c r="I111" s="283">
        <f>+'College 4'!I43</f>
        <v>0</v>
      </c>
      <c r="J111" s="283">
        <f>+'College 4'!J43</f>
        <v>0</v>
      </c>
      <c r="K111" s="283">
        <f>+'College 4'!K43</f>
        <v>0</v>
      </c>
      <c r="L111" s="283">
        <f t="shared" si="34"/>
        <v>0</v>
      </c>
    </row>
    <row r="112" spans="1:34" ht="13.8" x14ac:dyDescent="0.25">
      <c r="A112" s="50" t="s">
        <v>87</v>
      </c>
      <c r="B112" s="31"/>
      <c r="C112" s="31"/>
      <c r="D112" s="31"/>
      <c r="E112" s="31"/>
      <c r="F112" s="31"/>
      <c r="G112" s="283">
        <f>+'College 4'!G76</f>
        <v>0</v>
      </c>
      <c r="H112" s="283">
        <f>+'College 4'!H76</f>
        <v>0</v>
      </c>
      <c r="I112" s="283">
        <f>+'College 4'!I76</f>
        <v>0</v>
      </c>
      <c r="J112" s="283">
        <f>+'College 4'!J76</f>
        <v>0</v>
      </c>
      <c r="K112" s="283">
        <f>+'College 4'!K76</f>
        <v>0</v>
      </c>
      <c r="L112" s="283">
        <f t="shared" si="34"/>
        <v>0</v>
      </c>
    </row>
    <row r="113" spans="1:12" ht="13.8" x14ac:dyDescent="0.25">
      <c r="A113" s="50" t="s">
        <v>61</v>
      </c>
      <c r="B113" s="31"/>
      <c r="C113" s="31"/>
      <c r="D113" s="31"/>
      <c r="E113" s="31"/>
      <c r="F113" s="31"/>
      <c r="G113" s="283">
        <f>+'College 4'!G69</f>
        <v>0</v>
      </c>
      <c r="H113" s="283">
        <f>+'College 4'!H69</f>
        <v>0</v>
      </c>
      <c r="I113" s="283">
        <f>+'College 4'!I69</f>
        <v>0</v>
      </c>
      <c r="J113" s="283">
        <f>+'College 4'!J69</f>
        <v>0</v>
      </c>
      <c r="K113" s="283">
        <f>+'College 4'!K69</f>
        <v>0</v>
      </c>
      <c r="L113" s="283">
        <f t="shared" si="34"/>
        <v>0</v>
      </c>
    </row>
    <row r="114" spans="1:12" ht="13.8" x14ac:dyDescent="0.25">
      <c r="A114" s="50" t="s">
        <v>88</v>
      </c>
      <c r="B114" s="31"/>
      <c r="C114" s="31"/>
      <c r="D114" s="31"/>
      <c r="E114" s="31"/>
      <c r="F114" s="31"/>
      <c r="G114" s="283">
        <f>+'College 4'!G85</f>
        <v>0</v>
      </c>
      <c r="H114" s="283">
        <f>+'College 4'!H85</f>
        <v>0</v>
      </c>
      <c r="I114" s="283">
        <f>+'College 4'!I85</f>
        <v>0</v>
      </c>
      <c r="J114" s="283">
        <f>+'College 4'!J85</f>
        <v>0</v>
      </c>
      <c r="K114" s="283">
        <f>+'College 4'!K85</f>
        <v>0</v>
      </c>
      <c r="L114" s="283">
        <f t="shared" si="34"/>
        <v>0</v>
      </c>
    </row>
    <row r="115" spans="1:12" ht="13.8" x14ac:dyDescent="0.25">
      <c r="A115" s="50" t="s">
        <v>89</v>
      </c>
      <c r="B115" s="31"/>
      <c r="C115" s="31"/>
      <c r="D115" s="31"/>
      <c r="E115" s="31"/>
      <c r="F115" s="31"/>
      <c r="G115" s="283">
        <f>+'College 4'!G63</f>
        <v>0</v>
      </c>
      <c r="H115" s="283">
        <f>+'College 4'!H63</f>
        <v>0</v>
      </c>
      <c r="I115" s="283">
        <f>+'College 4'!I63</f>
        <v>0</v>
      </c>
      <c r="J115" s="283">
        <f>+'College 4'!J63</f>
        <v>0</v>
      </c>
      <c r="K115" s="283">
        <f>+'College 4'!K63</f>
        <v>0</v>
      </c>
      <c r="L115" s="283">
        <f t="shared" si="34"/>
        <v>0</v>
      </c>
    </row>
    <row r="116" spans="1:12" ht="13.8" x14ac:dyDescent="0.25">
      <c r="A116" s="50" t="s">
        <v>90</v>
      </c>
      <c r="B116" s="31"/>
      <c r="C116" s="31"/>
      <c r="D116" s="31"/>
      <c r="E116" s="31"/>
      <c r="F116" s="31"/>
      <c r="G116" s="283">
        <f>+'College 4'!G62-'College 4'!G63</f>
        <v>0</v>
      </c>
      <c r="H116" s="283">
        <f>+'College 4'!H62-'College 4'!H63</f>
        <v>0</v>
      </c>
      <c r="I116" s="283">
        <f>+'College 4'!I62-'College 4'!I63</f>
        <v>0</v>
      </c>
      <c r="J116" s="283">
        <f>+'College 4'!J62-'College 4'!J63</f>
        <v>0</v>
      </c>
      <c r="K116" s="283">
        <f>+'College 4'!K62-'College 4'!K63</f>
        <v>0</v>
      </c>
      <c r="L116" s="283">
        <f t="shared" si="34"/>
        <v>0</v>
      </c>
    </row>
    <row r="117" spans="1:12" ht="13.8" x14ac:dyDescent="0.25">
      <c r="A117" s="50" t="s">
        <v>47</v>
      </c>
      <c r="B117" s="31"/>
      <c r="C117" s="31"/>
      <c r="D117" s="31"/>
      <c r="E117" s="31"/>
      <c r="F117" s="31"/>
      <c r="G117" s="283">
        <f>+'College 4'!G48</f>
        <v>0</v>
      </c>
      <c r="H117" s="283">
        <f>+'College 4'!H48</f>
        <v>0</v>
      </c>
      <c r="I117" s="283">
        <f>+'College 4'!I48</f>
        <v>0</v>
      </c>
      <c r="J117" s="283">
        <f>+'College 4'!J48</f>
        <v>0</v>
      </c>
      <c r="K117" s="283">
        <f>+'College 4'!K48</f>
        <v>0</v>
      </c>
      <c r="L117" s="283">
        <f t="shared" si="34"/>
        <v>0</v>
      </c>
    </row>
    <row r="118" spans="1:12" ht="13.8" x14ac:dyDescent="0.25">
      <c r="A118" s="50" t="s">
        <v>91</v>
      </c>
      <c r="B118" s="31"/>
      <c r="C118" s="31"/>
      <c r="D118" s="31"/>
      <c r="E118" s="31"/>
      <c r="F118" s="31"/>
      <c r="G118" s="283">
        <f>+'College 4'!G78</f>
        <v>0</v>
      </c>
      <c r="H118" s="283">
        <f>+'College 4'!H78</f>
        <v>0</v>
      </c>
      <c r="I118" s="283">
        <f>+'College 4'!I78</f>
        <v>0</v>
      </c>
      <c r="J118" s="283">
        <f>+'College 4'!J78</f>
        <v>0</v>
      </c>
      <c r="K118" s="283">
        <f>+'College 4'!K78</f>
        <v>0</v>
      </c>
      <c r="L118" s="283">
        <f t="shared" si="34"/>
        <v>0</v>
      </c>
    </row>
    <row r="119" spans="1:12" ht="13.8" x14ac:dyDescent="0.25">
      <c r="A119" s="50" t="s">
        <v>92</v>
      </c>
      <c r="B119" s="31"/>
      <c r="C119" s="31"/>
      <c r="D119" s="31"/>
      <c r="E119" s="31"/>
      <c r="F119" s="31"/>
      <c r="G119" s="283">
        <f>+'College 4'!G55+'College 4'!G72+'College 4'!G73+'College 4'!G74+'College 4'!G75</f>
        <v>0</v>
      </c>
      <c r="H119" s="283">
        <f>+'College 4'!H55+'College 4'!H72+'College 4'!H73+'College 4'!H74+'College 4'!H75</f>
        <v>0</v>
      </c>
      <c r="I119" s="283">
        <f>+'College 4'!I55+'College 4'!I72+'College 4'!I73+'College 4'!I74+'College 4'!I75</f>
        <v>0</v>
      </c>
      <c r="J119" s="283">
        <f>+'College 4'!J55+'College 4'!J72+'College 4'!J73+'College 4'!J74+'College 4'!J75</f>
        <v>0</v>
      </c>
      <c r="K119" s="283">
        <f>+'College 4'!K55+'College 4'!K72+'College 4'!K73+'College 4'!K74+'College 4'!K75</f>
        <v>0</v>
      </c>
      <c r="L119" s="283">
        <f t="shared" si="34"/>
        <v>0</v>
      </c>
    </row>
    <row r="120" spans="1:12" ht="13.8" x14ac:dyDescent="0.25">
      <c r="A120" s="50" t="s">
        <v>93</v>
      </c>
      <c r="B120" s="31"/>
      <c r="C120" s="31"/>
      <c r="D120" s="31"/>
      <c r="E120" s="31"/>
      <c r="F120" s="31"/>
      <c r="G120" s="283">
        <f>+'College 4'!G77</f>
        <v>0</v>
      </c>
      <c r="H120" s="283">
        <f>+'College 4'!H77</f>
        <v>0</v>
      </c>
      <c r="I120" s="283">
        <f>+'College 4'!I77</f>
        <v>0</v>
      </c>
      <c r="J120" s="283">
        <f>+'College 4'!J77</f>
        <v>0</v>
      </c>
      <c r="K120" s="283">
        <f>+'College 4'!K77</f>
        <v>0</v>
      </c>
      <c r="L120" s="283">
        <f t="shared" si="34"/>
        <v>0</v>
      </c>
    </row>
    <row r="121" spans="1:12" ht="13.8" x14ac:dyDescent="0.25">
      <c r="A121" s="50" t="s">
        <v>94</v>
      </c>
      <c r="B121" s="31"/>
      <c r="C121" s="31"/>
      <c r="D121" s="31"/>
      <c r="E121" s="31"/>
      <c r="F121" s="31"/>
      <c r="G121" s="283">
        <f>+'College 4'!G89</f>
        <v>0</v>
      </c>
      <c r="H121" s="283">
        <f>+'College 4'!H89</f>
        <v>0</v>
      </c>
      <c r="I121" s="283">
        <f>+'College 4'!I89</f>
        <v>0</v>
      </c>
      <c r="J121" s="283">
        <f>+'College 4'!J89</f>
        <v>0</v>
      </c>
      <c r="K121" s="283">
        <f>+'College 4'!K89</f>
        <v>0</v>
      </c>
      <c r="L121" s="283">
        <f t="shared" si="34"/>
        <v>0</v>
      </c>
    </row>
    <row r="122" spans="1:12" ht="13.8" x14ac:dyDescent="0.25">
      <c r="A122" s="50" t="s">
        <v>95</v>
      </c>
      <c r="B122" s="31"/>
      <c r="C122" s="31"/>
      <c r="D122" s="31"/>
      <c r="E122" s="31"/>
      <c r="F122" s="31"/>
      <c r="G122" s="284" t="s">
        <v>96</v>
      </c>
      <c r="H122" s="284" t="s">
        <v>96</v>
      </c>
      <c r="I122" s="284" t="s">
        <v>96</v>
      </c>
      <c r="J122" s="284" t="s">
        <v>96</v>
      </c>
      <c r="K122" s="284" t="s">
        <v>96</v>
      </c>
      <c r="L122" s="283">
        <f t="shared" si="34"/>
        <v>0</v>
      </c>
    </row>
    <row r="123" spans="1:12" ht="13.8" x14ac:dyDescent="0.25">
      <c r="A123" s="287" t="s">
        <v>97</v>
      </c>
      <c r="B123" s="289"/>
      <c r="C123" s="289"/>
      <c r="D123" s="289"/>
      <c r="E123" s="289"/>
      <c r="F123" s="289"/>
      <c r="G123" s="288">
        <f t="shared" ref="G123:L123" si="35">SUM(G109:G122)</f>
        <v>0</v>
      </c>
      <c r="H123" s="288">
        <f t="shared" si="35"/>
        <v>0</v>
      </c>
      <c r="I123" s="288">
        <f t="shared" si="35"/>
        <v>0</v>
      </c>
      <c r="J123" s="288">
        <f t="shared" si="35"/>
        <v>0</v>
      </c>
      <c r="K123" s="288">
        <f t="shared" si="35"/>
        <v>0</v>
      </c>
      <c r="L123" s="288">
        <f t="shared" si="35"/>
        <v>0</v>
      </c>
    </row>
  </sheetData>
  <sheetProtection selectLockedCells="1"/>
  <mergeCells count="25">
    <mergeCell ref="B7:E7"/>
    <mergeCell ref="B8:E8"/>
    <mergeCell ref="D75:E75"/>
    <mergeCell ref="D76:E76"/>
    <mergeCell ref="A108:F108"/>
    <mergeCell ref="B9:E9"/>
    <mergeCell ref="AK43:AS43"/>
    <mergeCell ref="AK46:AL46"/>
    <mergeCell ref="AK62:AS62"/>
    <mergeCell ref="AK65:AL65"/>
    <mergeCell ref="AK83:AL83"/>
    <mergeCell ref="T9:W9"/>
    <mergeCell ref="B12:G12"/>
    <mergeCell ref="T12:Y12"/>
    <mergeCell ref="D13:F13"/>
    <mergeCell ref="V13:X13"/>
    <mergeCell ref="B6:E6"/>
    <mergeCell ref="J3:L4"/>
    <mergeCell ref="AB3:AD4"/>
    <mergeCell ref="B4:E4"/>
    <mergeCell ref="T4:W4"/>
    <mergeCell ref="B5:E5"/>
    <mergeCell ref="J5:L5"/>
    <mergeCell ref="T5:W5"/>
    <mergeCell ref="AB5:AD5"/>
  </mergeCells>
  <pageMargins left="0.75" right="0.75" top="1.04" bottom="0.75" header="0.5" footer="0.5"/>
  <pageSetup scale="60" fitToHeight="0" orientation="portrait" r:id="rId1"/>
  <headerFooter alignWithMargins="0">
    <oddHeader>&amp;L&amp;G&amp;R&amp;"Arial Black,Regular"&amp;12&amp;K01+000Research 
Administration 
Services Team</oddHeader>
    <oddFooter xml:space="preserve">&amp;L&amp;9&amp;Z&amp;F&amp;C&amp;9University of Central Florida CCIE&amp;R&amp;9Prepared by: E. Blackwell, &amp;D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9A1D-BD5D-4224-8389-3E9B02C1F6AF}">
  <sheetPr>
    <pageSetUpPr fitToPage="1"/>
  </sheetPr>
  <dimension ref="A1:AT127"/>
  <sheetViews>
    <sheetView defaultGridColor="0" topLeftCell="A29" colorId="55" zoomScaleNormal="100" zoomScalePageLayoutView="50" workbookViewId="0">
      <selection activeCell="C37" sqref="C37:C42"/>
    </sheetView>
  </sheetViews>
  <sheetFormatPr defaultColWidth="9.21875" defaultRowHeight="13.2" outlineLevelRow="2" x14ac:dyDescent="0.25"/>
  <cols>
    <col min="1" max="1" width="20.21875" style="1" customWidth="1"/>
    <col min="2" max="2" width="7" style="1" customWidth="1"/>
    <col min="3" max="3" width="6.77734375" style="1" customWidth="1"/>
    <col min="4" max="6" width="5.5546875" style="1" customWidth="1"/>
    <col min="7" max="10" width="16.77734375" style="1" customWidth="1"/>
    <col min="11" max="12" width="16.77734375" style="2" customWidth="1"/>
    <col min="13" max="13" width="5.5546875" style="2" customWidth="1"/>
    <col min="14" max="14" width="11" style="2" customWidth="1"/>
    <col min="15" max="15" width="11.21875" style="2" customWidth="1"/>
    <col min="16" max="16" width="8.21875" style="2" customWidth="1"/>
    <col min="17" max="17" width="11.44140625" style="2" customWidth="1"/>
    <col min="18" max="18" width="9.21875" style="105"/>
    <col min="19" max="19" width="20.5546875" style="105" hidden="1" customWidth="1"/>
    <col min="20" max="21" width="7" style="105" hidden="1" customWidth="1"/>
    <col min="22" max="24" width="7" style="1" hidden="1" customWidth="1"/>
    <col min="25" max="30" width="16.77734375" style="1" hidden="1" customWidth="1"/>
    <col min="31" max="31" width="9.21875" style="1" hidden="1" customWidth="1"/>
    <col min="32" max="34" width="10.77734375" style="1" hidden="1" customWidth="1"/>
    <col min="35" max="37" width="0" style="1" hidden="1" customWidth="1"/>
    <col min="38" max="16384" width="9.21875" style="1"/>
  </cols>
  <sheetData>
    <row r="1" spans="1:35" ht="3.75" customHeight="1" x14ac:dyDescent="0.25">
      <c r="A1" s="31"/>
      <c r="B1" s="31"/>
      <c r="C1" s="31"/>
      <c r="D1" s="31"/>
      <c r="E1" s="31"/>
      <c r="F1" s="31"/>
      <c r="G1" s="31"/>
      <c r="H1" s="31"/>
      <c r="I1" s="31"/>
      <c r="J1" s="31"/>
      <c r="K1" s="374"/>
      <c r="L1" s="374"/>
      <c r="M1" s="374"/>
      <c r="N1" s="374"/>
      <c r="O1" s="374"/>
      <c r="P1" s="374"/>
      <c r="Q1" s="374"/>
    </row>
    <row r="2" spans="1:35" ht="13.8" x14ac:dyDescent="0.25">
      <c r="A2" s="122" t="s">
        <v>0</v>
      </c>
      <c r="B2" s="101"/>
      <c r="C2" s="101"/>
      <c r="D2" s="101"/>
      <c r="E2" s="101"/>
      <c r="F2" s="101"/>
      <c r="G2" s="101"/>
      <c r="H2" s="101"/>
      <c r="I2" s="101"/>
      <c r="J2" s="101"/>
      <c r="K2" s="375"/>
      <c r="L2" s="375"/>
      <c r="M2" s="292"/>
      <c r="N2" s="292"/>
      <c r="O2" s="375"/>
      <c r="P2" s="375"/>
      <c r="Q2" s="375"/>
      <c r="S2" s="122" t="s">
        <v>1</v>
      </c>
      <c r="T2" s="101"/>
      <c r="U2" s="101"/>
      <c r="V2" s="101"/>
      <c r="W2" s="101"/>
      <c r="X2" s="101"/>
      <c r="Y2" s="101"/>
      <c r="Z2" s="101"/>
      <c r="AA2" s="101"/>
      <c r="AB2" s="101"/>
      <c r="AC2" s="375"/>
      <c r="AD2" s="375"/>
      <c r="AE2" s="147"/>
      <c r="AF2" s="375"/>
      <c r="AG2" s="375"/>
      <c r="AH2" s="375"/>
    </row>
    <row r="3" spans="1:35" ht="21.75" customHeight="1" x14ac:dyDescent="0.25">
      <c r="A3" s="31"/>
      <c r="B3" s="31"/>
      <c r="C3" s="31"/>
      <c r="D3" s="31"/>
      <c r="E3" s="31"/>
      <c r="F3" s="31"/>
      <c r="G3" s="114" t="s">
        <v>2</v>
      </c>
      <c r="H3" s="114" t="s">
        <v>198</v>
      </c>
      <c r="I3" s="115" t="s">
        <v>4</v>
      </c>
      <c r="J3" s="597" t="e">
        <f>+'PI Budget'!F4:R5</f>
        <v>#VALUE!</v>
      </c>
      <c r="K3" s="597"/>
      <c r="L3" s="597"/>
      <c r="M3" s="163"/>
      <c r="N3" s="163"/>
      <c r="O3" s="170"/>
      <c r="P3" s="170"/>
      <c r="Q3" s="170"/>
      <c r="S3" s="31"/>
      <c r="T3" s="31"/>
      <c r="U3" s="31"/>
      <c r="V3" s="31"/>
      <c r="W3" s="31"/>
      <c r="X3" s="31"/>
      <c r="Y3" s="114" t="s">
        <v>3</v>
      </c>
      <c r="Z3" s="114" t="s">
        <v>5</v>
      </c>
      <c r="AA3" s="115" t="s">
        <v>4</v>
      </c>
      <c r="AB3" s="599"/>
      <c r="AC3" s="599"/>
      <c r="AD3" s="599"/>
      <c r="AE3" s="128"/>
      <c r="AF3" s="170"/>
      <c r="AG3" s="170"/>
      <c r="AH3" s="170"/>
    </row>
    <row r="4" spans="1:35" ht="13.8" x14ac:dyDescent="0.25">
      <c r="A4" s="11" t="s">
        <v>6</v>
      </c>
      <c r="B4" s="601">
        <f>+'PI Budget'!B5:E5</f>
        <v>0</v>
      </c>
      <c r="C4" s="601"/>
      <c r="D4" s="601"/>
      <c r="E4" s="601"/>
      <c r="F4" s="182"/>
      <c r="G4" s="333" t="e">
        <f>+'PI Budget'!#REF!</f>
        <v>#REF!</v>
      </c>
      <c r="H4" s="334" t="e">
        <f>+'PI Budget'!#REF!</f>
        <v>#REF!</v>
      </c>
      <c r="I4" s="115"/>
      <c r="J4" s="598"/>
      <c r="K4" s="598"/>
      <c r="L4" s="598"/>
      <c r="M4" s="163"/>
      <c r="N4" s="163"/>
      <c r="O4" s="170"/>
      <c r="P4" s="170"/>
      <c r="Q4" s="170"/>
      <c r="S4" s="11" t="s">
        <v>6</v>
      </c>
      <c r="T4" s="601"/>
      <c r="U4" s="601"/>
      <c r="V4" s="601"/>
      <c r="W4" s="601"/>
      <c r="X4" s="182"/>
      <c r="Y4" s="172"/>
      <c r="Z4" s="173"/>
      <c r="AA4" s="115"/>
      <c r="AB4" s="600"/>
      <c r="AC4" s="600"/>
      <c r="AD4" s="600"/>
      <c r="AE4" s="128"/>
      <c r="AF4" s="170"/>
      <c r="AG4" s="170"/>
      <c r="AH4" s="170"/>
    </row>
    <row r="5" spans="1:35" ht="13.8" x14ac:dyDescent="0.25">
      <c r="A5" s="11" t="s">
        <v>7</v>
      </c>
      <c r="B5" s="601">
        <f>+'PI Budget'!B6:E6</f>
        <v>0</v>
      </c>
      <c r="C5" s="601"/>
      <c r="D5" s="601"/>
      <c r="E5" s="601"/>
      <c r="F5" s="182"/>
      <c r="G5" s="333" t="e">
        <f>+'PI Budget'!#REF!</f>
        <v>#REF!</v>
      </c>
      <c r="H5" s="334" t="e">
        <f>+'PI Budget'!#REF!</f>
        <v>#REF!</v>
      </c>
      <c r="I5" s="115" t="s">
        <v>8</v>
      </c>
      <c r="J5" s="624">
        <f>+'PI Budget'!F6:R6</f>
        <v>0</v>
      </c>
      <c r="K5" s="624"/>
      <c r="L5" s="624"/>
      <c r="M5" s="163"/>
      <c r="N5" s="163"/>
      <c r="O5" s="171"/>
      <c r="P5" s="171"/>
      <c r="Q5" s="171"/>
      <c r="S5" s="11" t="s">
        <v>7</v>
      </c>
      <c r="T5" s="603"/>
      <c r="U5" s="603"/>
      <c r="V5" s="603"/>
      <c r="W5" s="603"/>
      <c r="X5" s="182"/>
      <c r="Y5" s="172"/>
      <c r="Z5" s="173"/>
      <c r="AA5" s="115" t="s">
        <v>8</v>
      </c>
      <c r="AB5" s="602"/>
      <c r="AC5" s="602"/>
      <c r="AD5" s="602"/>
      <c r="AE5" s="128"/>
      <c r="AF5" s="171"/>
      <c r="AG5" s="171"/>
      <c r="AH5" s="171"/>
    </row>
    <row r="6" spans="1:35" ht="13.8" x14ac:dyDescent="0.25">
      <c r="A6" s="11" t="s">
        <v>9</v>
      </c>
      <c r="B6" s="601">
        <f>+'PI Budget'!B7:E7</f>
        <v>0</v>
      </c>
      <c r="C6" s="601"/>
      <c r="D6" s="601"/>
      <c r="E6" s="601"/>
      <c r="F6" s="182"/>
      <c r="G6" s="333" t="e">
        <f>+'PI Budget'!#REF!</f>
        <v>#REF!</v>
      </c>
      <c r="H6" s="334" t="e">
        <f>+'PI Budget'!#REF!</f>
        <v>#REF!</v>
      </c>
      <c r="I6" s="115" t="s">
        <v>10</v>
      </c>
      <c r="J6" s="331" t="e">
        <f>+'PI Budget'!#REF!</f>
        <v>#REF!</v>
      </c>
      <c r="K6" s="169" t="s">
        <v>11</v>
      </c>
      <c r="L6" s="331">
        <f>+'PI Budget'!R7</f>
        <v>0</v>
      </c>
      <c r="M6" s="163"/>
      <c r="N6" s="163"/>
      <c r="O6" s="171"/>
      <c r="P6" s="171"/>
      <c r="Q6" s="171"/>
      <c r="S6" s="11"/>
      <c r="T6" s="280"/>
      <c r="U6" s="280"/>
      <c r="V6" s="280"/>
      <c r="W6" s="280"/>
      <c r="X6" s="182"/>
      <c r="Y6" s="172"/>
      <c r="Z6" s="173"/>
      <c r="AA6" s="115"/>
      <c r="AB6" s="376"/>
      <c r="AC6" s="125"/>
      <c r="AD6" s="376"/>
      <c r="AE6" s="128"/>
      <c r="AF6" s="171"/>
      <c r="AG6" s="171"/>
      <c r="AH6" s="171"/>
    </row>
    <row r="7" spans="1:35" ht="13.8" x14ac:dyDescent="0.25">
      <c r="A7" s="11" t="s">
        <v>12</v>
      </c>
      <c r="B7" s="601">
        <f>+'PI Budget'!B8:E8</f>
        <v>0</v>
      </c>
      <c r="C7" s="601"/>
      <c r="D7" s="601"/>
      <c r="E7" s="601"/>
      <c r="F7" s="182"/>
      <c r="G7" s="333" t="e">
        <f>+'PI Budget'!#REF!</f>
        <v>#REF!</v>
      </c>
      <c r="H7" s="334" t="e">
        <f>+'PI Budget'!#REF!</f>
        <v>#REF!</v>
      </c>
      <c r="I7" s="115"/>
      <c r="J7" s="125"/>
      <c r="K7" s="125"/>
      <c r="L7" s="125"/>
      <c r="M7" s="163"/>
      <c r="N7" s="163"/>
      <c r="O7" s="171"/>
      <c r="P7" s="171"/>
      <c r="Q7" s="171"/>
      <c r="S7" s="11"/>
      <c r="T7" s="280"/>
      <c r="U7" s="280"/>
      <c r="V7" s="280"/>
      <c r="W7" s="280"/>
      <c r="X7" s="182"/>
      <c r="Y7" s="172"/>
      <c r="Z7" s="173"/>
      <c r="AA7" s="115"/>
      <c r="AB7" s="376"/>
      <c r="AC7" s="125"/>
      <c r="AD7" s="376"/>
      <c r="AE7" s="128"/>
      <c r="AF7" s="171"/>
      <c r="AG7" s="171"/>
      <c r="AH7" s="171"/>
    </row>
    <row r="8" spans="1:35" ht="13.8" x14ac:dyDescent="0.25">
      <c r="A8" s="11" t="s">
        <v>13</v>
      </c>
      <c r="B8" s="623">
        <f>+'PI Budget'!B9:E9</f>
        <v>0</v>
      </c>
      <c r="C8" s="623"/>
      <c r="D8" s="623"/>
      <c r="E8" s="623"/>
      <c r="F8" s="182"/>
      <c r="G8" s="335" t="e">
        <f>+'PI Budget'!#REF!</f>
        <v>#REF!</v>
      </c>
      <c r="H8" s="334" t="e">
        <f>+'PI Budget'!#REF!</f>
        <v>#REF!</v>
      </c>
      <c r="I8" s="115" t="s">
        <v>14</v>
      </c>
      <c r="J8" s="340" t="e">
        <f>+'PI Budget'!#REF!</f>
        <v>#REF!</v>
      </c>
      <c r="K8" s="337" t="s">
        <v>15</v>
      </c>
      <c r="L8" s="339">
        <f>+'PI Budget'!R9</f>
        <v>0</v>
      </c>
      <c r="M8" s="163"/>
      <c r="N8" s="163"/>
      <c r="O8" s="171"/>
      <c r="P8" s="171"/>
      <c r="Q8" s="171"/>
      <c r="S8" s="11"/>
      <c r="T8" s="280"/>
      <c r="U8" s="280"/>
      <c r="V8" s="280"/>
      <c r="W8" s="280"/>
      <c r="X8" s="182"/>
      <c r="Y8" s="172"/>
      <c r="Z8" s="173"/>
      <c r="AA8" s="115"/>
      <c r="AB8" s="376"/>
      <c r="AC8" s="125"/>
      <c r="AD8" s="376"/>
      <c r="AE8" s="128"/>
      <c r="AF8" s="171"/>
      <c r="AG8" s="171"/>
      <c r="AH8" s="171"/>
    </row>
    <row r="9" spans="1:35" ht="13.8" x14ac:dyDescent="0.25">
      <c r="A9" s="11" t="s">
        <v>16</v>
      </c>
      <c r="B9" s="601">
        <f>+'PI Budget'!B10:E10</f>
        <v>0</v>
      </c>
      <c r="C9" s="601"/>
      <c r="D9" s="601"/>
      <c r="E9" s="601"/>
      <c r="F9" s="182"/>
      <c r="G9" s="333" t="e">
        <f>+'PI Budget'!#REF!</f>
        <v>#REF!</v>
      </c>
      <c r="H9" s="334" t="e">
        <f>+'PI Budget'!#REF!</f>
        <v>#REF!</v>
      </c>
      <c r="I9" s="115" t="s">
        <v>17</v>
      </c>
      <c r="J9" s="341" t="e">
        <f>+'PI Budget'!#REF!</f>
        <v>#REF!</v>
      </c>
      <c r="K9" s="168"/>
      <c r="L9" s="338"/>
      <c r="M9" s="163"/>
      <c r="N9" s="163"/>
      <c r="O9" s="169"/>
      <c r="P9" s="169"/>
      <c r="Q9" s="169"/>
      <c r="S9" s="11" t="s">
        <v>9</v>
      </c>
      <c r="T9" s="603"/>
      <c r="U9" s="603"/>
      <c r="V9" s="603"/>
      <c r="W9" s="603"/>
      <c r="X9" s="182"/>
      <c r="Y9" s="172"/>
      <c r="Z9" s="173"/>
      <c r="AA9" s="115" t="s">
        <v>10</v>
      </c>
      <c r="AB9" s="168"/>
      <c r="AC9" s="169"/>
      <c r="AD9" s="168"/>
      <c r="AE9" s="128"/>
      <c r="AF9" s="169"/>
      <c r="AG9" s="169"/>
      <c r="AH9" s="169"/>
    </row>
    <row r="10" spans="1:35" ht="6.75" customHeight="1" x14ac:dyDescent="0.25">
      <c r="A10" s="11"/>
      <c r="B10" s="100"/>
      <c r="C10" s="100"/>
      <c r="D10" s="100"/>
      <c r="E10" s="100"/>
      <c r="F10" s="100"/>
      <c r="G10" s="336"/>
      <c r="H10" s="336"/>
      <c r="I10" s="100"/>
      <c r="J10" s="100"/>
      <c r="K10" s="100"/>
      <c r="L10" s="32"/>
      <c r="M10" s="163"/>
      <c r="N10" s="163"/>
      <c r="O10" s="32"/>
      <c r="P10" s="221"/>
      <c r="Q10" s="221"/>
      <c r="S10" s="11"/>
      <c r="T10" s="100"/>
      <c r="U10" s="100"/>
      <c r="V10" s="100"/>
      <c r="W10" s="100"/>
      <c r="X10" s="100"/>
      <c r="Y10" s="100"/>
      <c r="Z10" s="100"/>
      <c r="AA10" s="100"/>
      <c r="AB10" s="100"/>
      <c r="AC10" s="100"/>
      <c r="AD10" s="32"/>
      <c r="AE10" s="128"/>
      <c r="AF10" s="32"/>
      <c r="AG10" s="221"/>
      <c r="AH10" s="221"/>
    </row>
    <row r="11" spans="1:35" ht="13.8" x14ac:dyDescent="0.25">
      <c r="A11" s="116" t="s">
        <v>199</v>
      </c>
      <c r="B11" s="102"/>
      <c r="C11" s="102">
        <f>+B8</f>
        <v>0</v>
      </c>
      <c r="D11" s="102"/>
      <c r="E11" s="102"/>
      <c r="F11" s="102"/>
      <c r="G11" s="102"/>
      <c r="H11" s="325" t="e">
        <f>+G8</f>
        <v>#REF!</v>
      </c>
      <c r="I11" s="102"/>
      <c r="J11" s="102"/>
      <c r="K11" s="102"/>
      <c r="L11" s="103"/>
      <c r="M11" s="322"/>
      <c r="N11" s="322"/>
      <c r="O11" s="103"/>
      <c r="P11" s="377"/>
      <c r="Q11" s="377"/>
      <c r="S11" s="116" t="s">
        <v>18</v>
      </c>
      <c r="T11" s="102"/>
      <c r="U11" s="102"/>
      <c r="V11" s="102"/>
      <c r="W11" s="102"/>
      <c r="X11" s="102"/>
      <c r="Y11" s="102"/>
      <c r="Z11" s="102"/>
      <c r="AA11" s="102"/>
      <c r="AB11" s="102"/>
      <c r="AC11" s="102"/>
      <c r="AD11" s="103"/>
      <c r="AE11" s="128"/>
      <c r="AF11" s="103"/>
      <c r="AG11" s="377"/>
      <c r="AH11" s="377"/>
    </row>
    <row r="12" spans="1:35" ht="6" customHeight="1" x14ac:dyDescent="0.25">
      <c r="A12" s="22"/>
      <c r="B12" s="592"/>
      <c r="C12" s="592"/>
      <c r="D12" s="592"/>
      <c r="E12" s="592"/>
      <c r="F12" s="592"/>
      <c r="G12" s="592"/>
      <c r="H12" s="30"/>
      <c r="I12" s="30"/>
      <c r="J12" s="30"/>
      <c r="K12" s="30"/>
      <c r="L12" s="30"/>
      <c r="M12" s="163"/>
      <c r="N12" s="163"/>
      <c r="O12" s="23"/>
      <c r="P12" s="23"/>
      <c r="Q12" s="23"/>
      <c r="S12" s="22"/>
      <c r="T12" s="592"/>
      <c r="U12" s="592"/>
      <c r="V12" s="592"/>
      <c r="W12" s="592"/>
      <c r="X12" s="592"/>
      <c r="Y12" s="592"/>
      <c r="Z12" s="30"/>
      <c r="AA12" s="30"/>
      <c r="AB12" s="30"/>
      <c r="AC12" s="30"/>
      <c r="AD12" s="30"/>
      <c r="AE12" s="128"/>
      <c r="AF12" s="23"/>
      <c r="AG12" s="23"/>
      <c r="AH12" s="23"/>
    </row>
    <row r="13" spans="1:35" ht="5.55" customHeight="1" x14ac:dyDescent="0.25">
      <c r="A13" s="33"/>
      <c r="B13" s="34"/>
      <c r="C13" s="148"/>
      <c r="D13" s="596"/>
      <c r="E13" s="596"/>
      <c r="F13" s="596"/>
      <c r="G13" s="34"/>
      <c r="H13" s="34"/>
      <c r="I13" s="34"/>
      <c r="J13" s="34"/>
      <c r="K13" s="34"/>
      <c r="L13" s="124"/>
      <c r="M13" s="163"/>
      <c r="N13" s="163"/>
      <c r="O13" s="129"/>
      <c r="P13" s="129"/>
      <c r="Q13" s="129"/>
      <c r="S13" s="33"/>
      <c r="T13" s="34"/>
      <c r="U13" s="148"/>
      <c r="V13" s="596"/>
      <c r="W13" s="596"/>
      <c r="X13" s="596"/>
      <c r="Y13" s="34"/>
      <c r="Z13" s="34"/>
      <c r="AA13" s="34"/>
      <c r="AB13" s="34"/>
      <c r="AC13" s="34"/>
      <c r="AD13" s="124"/>
      <c r="AE13" s="128"/>
      <c r="AF13" s="129"/>
      <c r="AG13" s="129"/>
      <c r="AH13" s="129"/>
    </row>
    <row r="14" spans="1:35" ht="16.5" customHeight="1" x14ac:dyDescent="0.25">
      <c r="A14" s="35" t="s">
        <v>19</v>
      </c>
      <c r="B14" s="36" t="s">
        <v>20</v>
      </c>
      <c r="C14" s="36" t="s">
        <v>21</v>
      </c>
      <c r="D14" s="37" t="s">
        <v>22</v>
      </c>
      <c r="E14" s="37" t="s">
        <v>23</v>
      </c>
      <c r="F14" s="37" t="s">
        <v>24</v>
      </c>
      <c r="G14" s="181" t="s">
        <v>25</v>
      </c>
      <c r="H14" s="181" t="s">
        <v>26</v>
      </c>
      <c r="I14" s="181" t="s">
        <v>27</v>
      </c>
      <c r="J14" s="181" t="s">
        <v>28</v>
      </c>
      <c r="K14" s="181" t="s">
        <v>29</v>
      </c>
      <c r="L14" s="180" t="s">
        <v>30</v>
      </c>
      <c r="M14" s="163"/>
      <c r="N14" s="163"/>
      <c r="O14" s="237" t="s">
        <v>31</v>
      </c>
      <c r="P14" s="238" t="s">
        <v>32</v>
      </c>
      <c r="Q14" s="239" t="s">
        <v>33</v>
      </c>
      <c r="S14" s="35" t="s">
        <v>19</v>
      </c>
      <c r="T14" s="36" t="s">
        <v>20</v>
      </c>
      <c r="U14" s="36" t="s">
        <v>21</v>
      </c>
      <c r="V14" s="37" t="s">
        <v>22</v>
      </c>
      <c r="W14" s="37" t="s">
        <v>23</v>
      </c>
      <c r="X14" s="37" t="s">
        <v>24</v>
      </c>
      <c r="Y14" s="181" t="s">
        <v>25</v>
      </c>
      <c r="Z14" s="181" t="s">
        <v>26</v>
      </c>
      <c r="AA14" s="181" t="s">
        <v>27</v>
      </c>
      <c r="AB14" s="181" t="s">
        <v>28</v>
      </c>
      <c r="AC14" s="181" t="s">
        <v>29</v>
      </c>
      <c r="AD14" s="180" t="s">
        <v>30</v>
      </c>
      <c r="AE14" s="128"/>
      <c r="AF14" s="237" t="s">
        <v>31</v>
      </c>
      <c r="AG14" s="238" t="s">
        <v>32</v>
      </c>
      <c r="AH14" s="239" t="s">
        <v>33</v>
      </c>
    </row>
    <row r="15" spans="1:35" x14ac:dyDescent="0.25">
      <c r="A15" s="73">
        <f t="shared" ref="A15:A20" si="0">+B4</f>
        <v>0</v>
      </c>
      <c r="B15" s="76">
        <f t="shared" ref="B15:B33" si="1">+C15/P15</f>
        <v>0</v>
      </c>
      <c r="C15" s="74">
        <f t="shared" ref="C15:C20" si="2">+F15+E15+D15</f>
        <v>0</v>
      </c>
      <c r="D15" s="164"/>
      <c r="E15" s="74"/>
      <c r="F15" s="74"/>
      <c r="G15" s="128">
        <f>(ROUND(C15*Q15,0))</f>
        <v>0</v>
      </c>
      <c r="H15" s="128">
        <f t="shared" ref="H15:K17" si="3">+ROUND(G15*1.03,0)</f>
        <v>0</v>
      </c>
      <c r="I15" s="128">
        <f t="shared" si="3"/>
        <v>0</v>
      </c>
      <c r="J15" s="128">
        <f t="shared" si="3"/>
        <v>0</v>
      </c>
      <c r="K15" s="128">
        <f t="shared" si="3"/>
        <v>0</v>
      </c>
      <c r="L15" s="75">
        <f t="shared" ref="L15:L25" si="4">SUM(G15:K15)</f>
        <v>0</v>
      </c>
      <c r="M15" s="163"/>
      <c r="N15" s="163"/>
      <c r="O15" s="240">
        <f>+'PI Budget'!V16</f>
        <v>0</v>
      </c>
      <c r="P15" s="174">
        <f>+'PI Budget'!W16</f>
        <v>9</v>
      </c>
      <c r="Q15" s="241">
        <f>+ROUND(O15/P15,0)</f>
        <v>0</v>
      </c>
      <c r="S15" s="73">
        <f>+T4</f>
        <v>0</v>
      </c>
      <c r="T15" s="76">
        <f t="shared" ref="T15:T33" si="5">+U15/AG15</f>
        <v>0</v>
      </c>
      <c r="U15" s="74">
        <f t="shared" ref="U15:U20" si="6">+X15+W15+V15</f>
        <v>0</v>
      </c>
      <c r="V15" s="164">
        <v>0</v>
      </c>
      <c r="W15" s="74"/>
      <c r="X15" s="74"/>
      <c r="Y15" s="128">
        <f t="shared" ref="Y15:Y20" si="7">+U15*AH15</f>
        <v>0</v>
      </c>
      <c r="Z15" s="128">
        <f t="shared" ref="Z15:AC33" si="8">+Y15*1.03</f>
        <v>0</v>
      </c>
      <c r="AA15" s="128">
        <f t="shared" si="8"/>
        <v>0</v>
      </c>
      <c r="AB15" s="128">
        <f t="shared" si="8"/>
        <v>0</v>
      </c>
      <c r="AC15" s="128">
        <f t="shared" si="8"/>
        <v>0</v>
      </c>
      <c r="AD15" s="75">
        <f t="shared" ref="AD15:AD34" si="9">SUM(Y15:AC15)</f>
        <v>0</v>
      </c>
      <c r="AE15" s="128"/>
      <c r="AF15" s="240">
        <v>10000</v>
      </c>
      <c r="AG15" s="174">
        <v>9</v>
      </c>
      <c r="AH15" s="241">
        <f t="shared" ref="AH15:AH33" si="10">+AF15/AG15</f>
        <v>1111.1111111111111</v>
      </c>
      <c r="AI15" s="3"/>
    </row>
    <row r="16" spans="1:35" x14ac:dyDescent="0.25">
      <c r="A16" s="73">
        <f t="shared" si="0"/>
        <v>0</v>
      </c>
      <c r="B16" s="76">
        <f t="shared" si="1"/>
        <v>0</v>
      </c>
      <c r="C16" s="74">
        <f t="shared" si="2"/>
        <v>0</v>
      </c>
      <c r="D16" s="74"/>
      <c r="E16" s="74"/>
      <c r="F16" s="74"/>
      <c r="G16" s="128">
        <f>(ROUND(C16*Q16,0))</f>
        <v>0</v>
      </c>
      <c r="H16" s="128">
        <f t="shared" si="3"/>
        <v>0</v>
      </c>
      <c r="I16" s="128">
        <f t="shared" si="3"/>
        <v>0</v>
      </c>
      <c r="J16" s="128">
        <f t="shared" si="3"/>
        <v>0</v>
      </c>
      <c r="K16" s="128">
        <f t="shared" si="3"/>
        <v>0</v>
      </c>
      <c r="L16" s="75">
        <f t="shared" si="4"/>
        <v>0</v>
      </c>
      <c r="M16" s="163"/>
      <c r="N16" s="163"/>
      <c r="O16" s="240">
        <f>+'PI Budget'!V17</f>
        <v>0</v>
      </c>
      <c r="P16" s="174">
        <f>+'PI Budget'!W17</f>
        <v>9</v>
      </c>
      <c r="Q16" s="241">
        <f>+ROUND(O16/P16,0)</f>
        <v>0</v>
      </c>
      <c r="S16" s="73">
        <f>+T5</f>
        <v>0</v>
      </c>
      <c r="T16" s="76">
        <f t="shared" si="5"/>
        <v>0</v>
      </c>
      <c r="U16" s="74">
        <f t="shared" si="6"/>
        <v>0</v>
      </c>
      <c r="V16" s="74"/>
      <c r="W16" s="74"/>
      <c r="X16" s="74"/>
      <c r="Y16" s="128">
        <f t="shared" si="7"/>
        <v>0</v>
      </c>
      <c r="Z16" s="128">
        <f t="shared" si="8"/>
        <v>0</v>
      </c>
      <c r="AA16" s="128">
        <f t="shared" si="8"/>
        <v>0</v>
      </c>
      <c r="AB16" s="128">
        <f t="shared" si="8"/>
        <v>0</v>
      </c>
      <c r="AC16" s="128">
        <f t="shared" si="8"/>
        <v>0</v>
      </c>
      <c r="AD16" s="75">
        <f t="shared" si="9"/>
        <v>0</v>
      </c>
      <c r="AE16" s="128"/>
      <c r="AF16" s="240">
        <v>0</v>
      </c>
      <c r="AG16" s="174">
        <v>9</v>
      </c>
      <c r="AH16" s="241">
        <f t="shared" si="10"/>
        <v>0</v>
      </c>
    </row>
    <row r="17" spans="1:34" ht="12.6" customHeight="1" outlineLevel="1" x14ac:dyDescent="0.25">
      <c r="A17" s="73">
        <f t="shared" si="0"/>
        <v>0</v>
      </c>
      <c r="B17" s="76">
        <f t="shared" si="1"/>
        <v>0</v>
      </c>
      <c r="C17" s="74">
        <f t="shared" si="2"/>
        <v>0</v>
      </c>
      <c r="D17" s="74"/>
      <c r="E17" s="74"/>
      <c r="F17" s="74"/>
      <c r="G17" s="128">
        <f>(ROUND(C17*Q17,0))</f>
        <v>0</v>
      </c>
      <c r="H17" s="128">
        <f t="shared" si="3"/>
        <v>0</v>
      </c>
      <c r="I17" s="128">
        <f t="shared" si="3"/>
        <v>0</v>
      </c>
      <c r="J17" s="128">
        <f t="shared" si="3"/>
        <v>0</v>
      </c>
      <c r="K17" s="128">
        <f t="shared" si="3"/>
        <v>0</v>
      </c>
      <c r="L17" s="75">
        <f t="shared" si="4"/>
        <v>0</v>
      </c>
      <c r="M17" s="163"/>
      <c r="N17" s="163"/>
      <c r="O17" s="240">
        <f>+'PI Budget'!V18</f>
        <v>0</v>
      </c>
      <c r="P17" s="174">
        <f>+'PI Budget'!W18</f>
        <v>9</v>
      </c>
      <c r="Q17" s="241">
        <f>+ROUND(O17/P17,0)</f>
        <v>0</v>
      </c>
      <c r="S17" s="73">
        <f>+T9</f>
        <v>0</v>
      </c>
      <c r="T17" s="76">
        <f t="shared" si="5"/>
        <v>0</v>
      </c>
      <c r="U17" s="74">
        <f t="shared" si="6"/>
        <v>0</v>
      </c>
      <c r="V17" s="74"/>
      <c r="W17" s="74"/>
      <c r="X17" s="74"/>
      <c r="Y17" s="128">
        <f t="shared" si="7"/>
        <v>0</v>
      </c>
      <c r="Z17" s="128">
        <f t="shared" si="8"/>
        <v>0</v>
      </c>
      <c r="AA17" s="128">
        <f t="shared" si="8"/>
        <v>0</v>
      </c>
      <c r="AB17" s="128">
        <f t="shared" si="8"/>
        <v>0</v>
      </c>
      <c r="AC17" s="128">
        <f t="shared" si="8"/>
        <v>0</v>
      </c>
      <c r="AD17" s="75">
        <f t="shared" si="9"/>
        <v>0</v>
      </c>
      <c r="AE17" s="128"/>
      <c r="AF17" s="240">
        <v>0</v>
      </c>
      <c r="AG17" s="174">
        <v>9</v>
      </c>
      <c r="AH17" s="241">
        <f t="shared" si="10"/>
        <v>0</v>
      </c>
    </row>
    <row r="18" spans="1:34" ht="12.6" customHeight="1" outlineLevel="1" x14ac:dyDescent="0.25">
      <c r="A18" s="73">
        <f t="shared" si="0"/>
        <v>0</v>
      </c>
      <c r="B18" s="76">
        <f t="shared" si="1"/>
        <v>0</v>
      </c>
      <c r="C18" s="74">
        <f t="shared" si="2"/>
        <v>0</v>
      </c>
      <c r="D18" s="74"/>
      <c r="E18" s="74"/>
      <c r="F18" s="74"/>
      <c r="G18" s="128">
        <f>+C18*Q18</f>
        <v>0</v>
      </c>
      <c r="H18" s="128">
        <f t="shared" ref="H18:K22" si="11">+G18*1.03</f>
        <v>0</v>
      </c>
      <c r="I18" s="128">
        <f t="shared" si="11"/>
        <v>0</v>
      </c>
      <c r="J18" s="128">
        <f t="shared" si="11"/>
        <v>0</v>
      </c>
      <c r="K18" s="128">
        <f t="shared" si="11"/>
        <v>0</v>
      </c>
      <c r="L18" s="75">
        <f t="shared" si="4"/>
        <v>0</v>
      </c>
      <c r="M18" s="163"/>
      <c r="N18" s="163"/>
      <c r="O18" s="240">
        <f>+'PI Budget'!V19</f>
        <v>0</v>
      </c>
      <c r="P18" s="174">
        <f>+'PI Budget'!W19</f>
        <v>9</v>
      </c>
      <c r="Q18" s="241">
        <f>+O18/P18</f>
        <v>0</v>
      </c>
      <c r="S18" s="73"/>
      <c r="T18" s="76">
        <f t="shared" si="5"/>
        <v>0</v>
      </c>
      <c r="U18" s="74">
        <f t="shared" si="6"/>
        <v>0</v>
      </c>
      <c r="V18" s="74"/>
      <c r="W18" s="74"/>
      <c r="X18" s="74"/>
      <c r="Y18" s="128">
        <f t="shared" si="7"/>
        <v>0</v>
      </c>
      <c r="Z18" s="128">
        <f t="shared" si="8"/>
        <v>0</v>
      </c>
      <c r="AA18" s="128">
        <f t="shared" si="8"/>
        <v>0</v>
      </c>
      <c r="AB18" s="128">
        <f t="shared" si="8"/>
        <v>0</v>
      </c>
      <c r="AC18" s="128">
        <f t="shared" si="8"/>
        <v>0</v>
      </c>
      <c r="AD18" s="75">
        <f t="shared" si="9"/>
        <v>0</v>
      </c>
      <c r="AE18" s="128"/>
      <c r="AF18" s="240">
        <v>0</v>
      </c>
      <c r="AG18" s="174">
        <v>9</v>
      </c>
      <c r="AH18" s="241">
        <f t="shared" si="10"/>
        <v>0</v>
      </c>
    </row>
    <row r="19" spans="1:34" ht="12.6" customHeight="1" outlineLevel="1" x14ac:dyDescent="0.25">
      <c r="A19" s="73">
        <f t="shared" si="0"/>
        <v>0</v>
      </c>
      <c r="B19" s="76">
        <f t="shared" si="1"/>
        <v>0</v>
      </c>
      <c r="C19" s="74">
        <f t="shared" si="2"/>
        <v>0</v>
      </c>
      <c r="D19" s="74"/>
      <c r="E19" s="74"/>
      <c r="F19" s="74"/>
      <c r="G19" s="128">
        <f>+C19*Q19</f>
        <v>0</v>
      </c>
      <c r="H19" s="128">
        <f t="shared" si="11"/>
        <v>0</v>
      </c>
      <c r="I19" s="128">
        <f t="shared" si="11"/>
        <v>0</v>
      </c>
      <c r="J19" s="128">
        <f t="shared" si="11"/>
        <v>0</v>
      </c>
      <c r="K19" s="128">
        <f t="shared" si="11"/>
        <v>0</v>
      </c>
      <c r="L19" s="75">
        <f t="shared" si="4"/>
        <v>0</v>
      </c>
      <c r="M19" s="163"/>
      <c r="N19" s="163"/>
      <c r="O19" s="240">
        <f>+'PI Budget'!V20</f>
        <v>0</v>
      </c>
      <c r="P19" s="174">
        <f>+'PI Budget'!W20</f>
        <v>9</v>
      </c>
      <c r="Q19" s="241">
        <f>+O19/P19</f>
        <v>0</v>
      </c>
      <c r="S19" s="73"/>
      <c r="T19" s="76">
        <f t="shared" si="5"/>
        <v>0</v>
      </c>
      <c r="U19" s="74">
        <f t="shared" si="6"/>
        <v>0</v>
      </c>
      <c r="V19" s="74"/>
      <c r="W19" s="74"/>
      <c r="X19" s="74"/>
      <c r="Y19" s="128">
        <f t="shared" si="7"/>
        <v>0</v>
      </c>
      <c r="Z19" s="128">
        <f t="shared" si="8"/>
        <v>0</v>
      </c>
      <c r="AA19" s="128">
        <f t="shared" si="8"/>
        <v>0</v>
      </c>
      <c r="AB19" s="128">
        <f t="shared" si="8"/>
        <v>0</v>
      </c>
      <c r="AC19" s="128">
        <f t="shared" si="8"/>
        <v>0</v>
      </c>
      <c r="AD19" s="75">
        <f t="shared" si="9"/>
        <v>0</v>
      </c>
      <c r="AE19" s="128"/>
      <c r="AF19" s="240">
        <v>0</v>
      </c>
      <c r="AG19" s="174">
        <v>9</v>
      </c>
      <c r="AH19" s="241">
        <f t="shared" si="10"/>
        <v>0</v>
      </c>
    </row>
    <row r="20" spans="1:34" ht="12.6" customHeight="1" outlineLevel="1" x14ac:dyDescent="0.25">
      <c r="A20" s="73">
        <f t="shared" si="0"/>
        <v>0</v>
      </c>
      <c r="B20" s="76">
        <f t="shared" si="1"/>
        <v>0</v>
      </c>
      <c r="C20" s="74">
        <f t="shared" si="2"/>
        <v>0</v>
      </c>
      <c r="D20" s="74"/>
      <c r="E20" s="74"/>
      <c r="F20" s="74"/>
      <c r="G20" s="128">
        <f>+C20*Q20</f>
        <v>0</v>
      </c>
      <c r="H20" s="128">
        <f t="shared" si="11"/>
        <v>0</v>
      </c>
      <c r="I20" s="128">
        <f t="shared" si="11"/>
        <v>0</v>
      </c>
      <c r="J20" s="128">
        <f t="shared" si="11"/>
        <v>0</v>
      </c>
      <c r="K20" s="128">
        <f t="shared" si="11"/>
        <v>0</v>
      </c>
      <c r="L20" s="75">
        <f t="shared" si="4"/>
        <v>0</v>
      </c>
      <c r="M20" s="163"/>
      <c r="N20" s="163"/>
      <c r="O20" s="240">
        <f>+'PI Budget'!V21</f>
        <v>0</v>
      </c>
      <c r="P20" s="174">
        <f>+'PI Budget'!W21</f>
        <v>9</v>
      </c>
      <c r="Q20" s="241">
        <f>+O20/P20</f>
        <v>0</v>
      </c>
      <c r="S20" s="73"/>
      <c r="T20" s="76">
        <f t="shared" si="5"/>
        <v>0</v>
      </c>
      <c r="U20" s="74">
        <f t="shared" si="6"/>
        <v>0</v>
      </c>
      <c r="V20" s="74"/>
      <c r="W20" s="74"/>
      <c r="X20" s="74"/>
      <c r="Y20" s="128">
        <f t="shared" si="7"/>
        <v>0</v>
      </c>
      <c r="Z20" s="128">
        <f t="shared" si="8"/>
        <v>0</v>
      </c>
      <c r="AA20" s="128">
        <f t="shared" si="8"/>
        <v>0</v>
      </c>
      <c r="AB20" s="128">
        <f t="shared" si="8"/>
        <v>0</v>
      </c>
      <c r="AC20" s="128">
        <f t="shared" si="8"/>
        <v>0</v>
      </c>
      <c r="AD20" s="75">
        <f t="shared" si="9"/>
        <v>0</v>
      </c>
      <c r="AE20" s="128"/>
      <c r="AF20" s="240">
        <v>0</v>
      </c>
      <c r="AG20" s="174">
        <v>9</v>
      </c>
      <c r="AH20" s="241">
        <f t="shared" si="10"/>
        <v>0</v>
      </c>
    </row>
    <row r="21" spans="1:34" ht="12.6" customHeight="1" outlineLevel="1" x14ac:dyDescent="0.25">
      <c r="A21" s="255" t="str">
        <f>+'PI Budget'!A23</f>
        <v>A&amp;P</v>
      </c>
      <c r="B21" s="256">
        <f t="shared" si="1"/>
        <v>0</v>
      </c>
      <c r="C21" s="257">
        <v>0</v>
      </c>
      <c r="D21" s="257"/>
      <c r="E21" s="257"/>
      <c r="F21" s="257"/>
      <c r="G21" s="261">
        <f>+O21/12*C21</f>
        <v>0</v>
      </c>
      <c r="H21" s="261">
        <f t="shared" si="11"/>
        <v>0</v>
      </c>
      <c r="I21" s="261">
        <f t="shared" si="11"/>
        <v>0</v>
      </c>
      <c r="J21" s="261">
        <f t="shared" si="11"/>
        <v>0</v>
      </c>
      <c r="K21" s="261">
        <f t="shared" si="11"/>
        <v>0</v>
      </c>
      <c r="L21" s="261">
        <f t="shared" si="4"/>
        <v>0</v>
      </c>
      <c r="M21" s="163"/>
      <c r="N21" s="163"/>
      <c r="O21" s="271"/>
      <c r="P21" s="272">
        <v>12</v>
      </c>
      <c r="Q21" s="273">
        <f>+O21/P21</f>
        <v>0</v>
      </c>
      <c r="S21" s="73"/>
      <c r="T21" s="76"/>
      <c r="U21" s="74"/>
      <c r="V21" s="74"/>
      <c r="W21" s="74"/>
      <c r="X21" s="74"/>
      <c r="Y21" s="128"/>
      <c r="Z21" s="128"/>
      <c r="AA21" s="128"/>
      <c r="AB21" s="128"/>
      <c r="AC21" s="128"/>
      <c r="AD21" s="75"/>
      <c r="AE21" s="128"/>
      <c r="AF21" s="240"/>
      <c r="AG21" s="174"/>
      <c r="AH21" s="241"/>
    </row>
    <row r="22" spans="1:34" ht="12.6" customHeight="1" outlineLevel="1" x14ac:dyDescent="0.25">
      <c r="A22" s="255" t="str">
        <f>+'PI Budget'!A24</f>
        <v>A&amp;P</v>
      </c>
      <c r="B22" s="256"/>
      <c r="C22" s="257">
        <v>0</v>
      </c>
      <c r="D22" s="257"/>
      <c r="E22" s="257"/>
      <c r="F22" s="257"/>
      <c r="G22" s="261">
        <f>+O22/12*C22</f>
        <v>0</v>
      </c>
      <c r="H22" s="261">
        <f t="shared" si="11"/>
        <v>0</v>
      </c>
      <c r="I22" s="261">
        <f t="shared" si="11"/>
        <v>0</v>
      </c>
      <c r="J22" s="261">
        <f t="shared" si="11"/>
        <v>0</v>
      </c>
      <c r="K22" s="261">
        <f t="shared" si="11"/>
        <v>0</v>
      </c>
      <c r="L22" s="261">
        <f t="shared" si="4"/>
        <v>0</v>
      </c>
      <c r="M22" s="163"/>
      <c r="N22" s="163"/>
      <c r="O22" s="271"/>
      <c r="P22" s="272">
        <v>12</v>
      </c>
      <c r="Q22" s="273">
        <f>+O22/P22</f>
        <v>0</v>
      </c>
      <c r="S22" s="73"/>
      <c r="T22" s="76"/>
      <c r="U22" s="74"/>
      <c r="V22" s="74"/>
      <c r="W22" s="74"/>
      <c r="X22" s="74"/>
      <c r="Y22" s="128"/>
      <c r="Z22" s="128"/>
      <c r="AA22" s="128"/>
      <c r="AB22" s="128"/>
      <c r="AC22" s="128"/>
      <c r="AD22" s="75"/>
      <c r="AE22" s="128"/>
      <c r="AF22" s="240"/>
      <c r="AG22" s="174"/>
      <c r="AH22" s="241"/>
    </row>
    <row r="23" spans="1:34" ht="13.05" customHeight="1" outlineLevel="2" x14ac:dyDescent="0.25">
      <c r="A23" s="255" t="str">
        <f>+'PI Budget'!A25</f>
        <v>A&amp;P</v>
      </c>
      <c r="B23" s="258">
        <f t="shared" si="1"/>
        <v>0</v>
      </c>
      <c r="C23" s="259">
        <f t="shared" ref="C23:C33" si="12">+D23+E23+F23</f>
        <v>0</v>
      </c>
      <c r="D23" s="260"/>
      <c r="E23" s="260"/>
      <c r="F23" s="260"/>
      <c r="G23" s="261">
        <f>(ROUND(C23*Q23,0))</f>
        <v>0</v>
      </c>
      <c r="H23" s="261">
        <f>+ROUND(G23*1.03,0)</f>
        <v>0</v>
      </c>
      <c r="I23" s="261">
        <f t="shared" ref="H23:K26" si="13">+ROUND(H23*1.03,0)</f>
        <v>0</v>
      </c>
      <c r="J23" s="261">
        <f t="shared" si="13"/>
        <v>0</v>
      </c>
      <c r="K23" s="261">
        <f t="shared" si="13"/>
        <v>0</v>
      </c>
      <c r="L23" s="261">
        <f t="shared" si="4"/>
        <v>0</v>
      </c>
      <c r="M23" s="163"/>
      <c r="N23" s="163"/>
      <c r="O23" s="274"/>
      <c r="P23" s="275">
        <v>12</v>
      </c>
      <c r="Q23" s="276">
        <f>+ROUND(O23/P23,0)</f>
        <v>0</v>
      </c>
      <c r="S23" s="78" t="s">
        <v>34</v>
      </c>
      <c r="T23" s="153">
        <f t="shared" si="5"/>
        <v>0</v>
      </c>
      <c r="U23" s="158">
        <f t="shared" ref="U23:U33" si="14">+V23+W23+X23</f>
        <v>0</v>
      </c>
      <c r="V23" s="79"/>
      <c r="W23" s="79"/>
      <c r="X23" s="79"/>
      <c r="Y23" s="149">
        <v>0</v>
      </c>
      <c r="Z23" s="149">
        <f t="shared" si="8"/>
        <v>0</v>
      </c>
      <c r="AA23" s="149">
        <f t="shared" si="8"/>
        <v>0</v>
      </c>
      <c r="AB23" s="149">
        <f t="shared" si="8"/>
        <v>0</v>
      </c>
      <c r="AC23" s="149">
        <f t="shared" si="8"/>
        <v>0</v>
      </c>
      <c r="AD23" s="141">
        <f t="shared" si="9"/>
        <v>0</v>
      </c>
      <c r="AE23" s="128"/>
      <c r="AF23" s="242">
        <v>0</v>
      </c>
      <c r="AG23" s="175">
        <v>12</v>
      </c>
      <c r="AH23" s="243">
        <f t="shared" si="10"/>
        <v>0</v>
      </c>
    </row>
    <row r="24" spans="1:34" ht="13.05" customHeight="1" outlineLevel="2" x14ac:dyDescent="0.25">
      <c r="A24" s="82" t="str">
        <f>+'PI Budget'!A26</f>
        <v>USPS</v>
      </c>
      <c r="B24" s="154">
        <f t="shared" si="1"/>
        <v>0</v>
      </c>
      <c r="C24" s="159">
        <f t="shared" si="12"/>
        <v>0</v>
      </c>
      <c r="D24" s="83"/>
      <c r="E24" s="83"/>
      <c r="F24" s="83"/>
      <c r="G24" s="140">
        <f>(ROUND(C24*Q24,0))</f>
        <v>0</v>
      </c>
      <c r="H24" s="140">
        <f>+ROUND(G24*1.03,0)</f>
        <v>0</v>
      </c>
      <c r="I24" s="140">
        <f>+ROUND(H24*1.03,0)</f>
        <v>0</v>
      </c>
      <c r="J24" s="140">
        <f t="shared" si="13"/>
        <v>0</v>
      </c>
      <c r="K24" s="140">
        <f t="shared" si="13"/>
        <v>0</v>
      </c>
      <c r="L24" s="140">
        <f t="shared" si="4"/>
        <v>0</v>
      </c>
      <c r="M24" s="163"/>
      <c r="N24" s="163"/>
      <c r="O24" s="244"/>
      <c r="P24" s="176">
        <v>12</v>
      </c>
      <c r="Q24" s="245">
        <f>+ROUND(O24/P24,0)</f>
        <v>0</v>
      </c>
      <c r="S24" s="82" t="s">
        <v>35</v>
      </c>
      <c r="T24" s="154">
        <f t="shared" si="5"/>
        <v>0</v>
      </c>
      <c r="U24" s="159">
        <f t="shared" si="14"/>
        <v>0</v>
      </c>
      <c r="V24" s="83"/>
      <c r="W24" s="83"/>
      <c r="X24" s="83"/>
      <c r="Y24" s="150">
        <v>0</v>
      </c>
      <c r="Z24" s="150">
        <f t="shared" si="8"/>
        <v>0</v>
      </c>
      <c r="AA24" s="150">
        <f t="shared" si="8"/>
        <v>0</v>
      </c>
      <c r="AB24" s="150">
        <f t="shared" si="8"/>
        <v>0</v>
      </c>
      <c r="AC24" s="150">
        <f t="shared" si="8"/>
        <v>0</v>
      </c>
      <c r="AD24" s="140">
        <f t="shared" si="9"/>
        <v>0</v>
      </c>
      <c r="AE24" s="128"/>
      <c r="AF24" s="244">
        <v>0</v>
      </c>
      <c r="AG24" s="176">
        <v>12</v>
      </c>
      <c r="AH24" s="245">
        <f t="shared" si="10"/>
        <v>0</v>
      </c>
    </row>
    <row r="25" spans="1:34" ht="13.05" customHeight="1" outlineLevel="2" x14ac:dyDescent="0.25">
      <c r="A25" s="93" t="str">
        <f>+'PI Budget'!A27</f>
        <v>Post Doc</v>
      </c>
      <c r="B25" s="155">
        <f t="shared" si="1"/>
        <v>0</v>
      </c>
      <c r="C25" s="160">
        <f t="shared" si="12"/>
        <v>0</v>
      </c>
      <c r="D25" s="94"/>
      <c r="E25" s="94"/>
      <c r="F25" s="94"/>
      <c r="G25" s="132">
        <f>(ROUND(C25*Q25,0))</f>
        <v>0</v>
      </c>
      <c r="H25" s="132">
        <f t="shared" si="13"/>
        <v>0</v>
      </c>
      <c r="I25" s="132">
        <f t="shared" si="13"/>
        <v>0</v>
      </c>
      <c r="J25" s="132">
        <f t="shared" si="13"/>
        <v>0</v>
      </c>
      <c r="K25" s="132">
        <f t="shared" si="13"/>
        <v>0</v>
      </c>
      <c r="L25" s="95">
        <f t="shared" si="4"/>
        <v>0</v>
      </c>
      <c r="M25" s="163"/>
      <c r="N25" s="163"/>
      <c r="O25" s="246"/>
      <c r="P25" s="177">
        <v>12</v>
      </c>
      <c r="Q25" s="247">
        <f>+ROUND(O25/P25,0)</f>
        <v>0</v>
      </c>
      <c r="S25" s="93" t="s">
        <v>36</v>
      </c>
      <c r="T25" s="155">
        <f t="shared" si="5"/>
        <v>0</v>
      </c>
      <c r="U25" s="160">
        <f t="shared" si="14"/>
        <v>0</v>
      </c>
      <c r="V25" s="94"/>
      <c r="W25" s="94"/>
      <c r="X25" s="94"/>
      <c r="Y25" s="132">
        <v>0</v>
      </c>
      <c r="Z25" s="132">
        <f t="shared" si="8"/>
        <v>0</v>
      </c>
      <c r="AA25" s="132">
        <f t="shared" si="8"/>
        <v>0</v>
      </c>
      <c r="AB25" s="132">
        <f t="shared" si="8"/>
        <v>0</v>
      </c>
      <c r="AC25" s="132">
        <f t="shared" si="8"/>
        <v>0</v>
      </c>
      <c r="AD25" s="95">
        <f t="shared" si="9"/>
        <v>0</v>
      </c>
      <c r="AE25" s="128"/>
      <c r="AF25" s="246">
        <v>0</v>
      </c>
      <c r="AG25" s="177">
        <v>12</v>
      </c>
      <c r="AH25" s="247">
        <f t="shared" si="10"/>
        <v>0</v>
      </c>
    </row>
    <row r="26" spans="1:34" ht="13.05" customHeight="1" outlineLevel="2" x14ac:dyDescent="0.25">
      <c r="A26" s="262" t="str">
        <f>+'PI Budget'!A28</f>
        <v>OPS</v>
      </c>
      <c r="B26" s="263"/>
      <c r="C26" s="264">
        <v>0</v>
      </c>
      <c r="D26" s="265"/>
      <c r="E26" s="265"/>
      <c r="F26" s="265"/>
      <c r="G26" s="266">
        <f t="shared" ref="G26:G31" si="15">+C26/12*O26</f>
        <v>0</v>
      </c>
      <c r="H26" s="266">
        <f>+ROUND(G26*1.03,0)</f>
        <v>0</v>
      </c>
      <c r="I26" s="266">
        <f>+ROUND(H26*1.03,0)</f>
        <v>0</v>
      </c>
      <c r="J26" s="266">
        <f t="shared" si="13"/>
        <v>0</v>
      </c>
      <c r="K26" s="266">
        <f t="shared" si="13"/>
        <v>0</v>
      </c>
      <c r="L26" s="267">
        <f t="shared" ref="L26:L31" si="16">SUM(G26:K26)</f>
        <v>0</v>
      </c>
      <c r="M26" s="163"/>
      <c r="N26" s="163"/>
      <c r="O26" s="268"/>
      <c r="P26" s="269">
        <v>12</v>
      </c>
      <c r="Q26" s="270"/>
      <c r="S26" s="93"/>
      <c r="T26" s="155"/>
      <c r="U26" s="160"/>
      <c r="V26" s="94"/>
      <c r="W26" s="94"/>
      <c r="X26" s="94"/>
      <c r="Y26" s="132"/>
      <c r="Z26" s="132"/>
      <c r="AA26" s="132"/>
      <c r="AB26" s="132"/>
      <c r="AC26" s="132"/>
      <c r="AD26" s="95"/>
      <c r="AE26" s="128"/>
      <c r="AF26" s="246"/>
      <c r="AG26" s="177"/>
      <c r="AH26" s="247"/>
    </row>
    <row r="27" spans="1:34" ht="13.05" customHeight="1" outlineLevel="2" x14ac:dyDescent="0.25">
      <c r="A27" s="262" t="str">
        <f>+'PI Budget'!A29</f>
        <v>OPS</v>
      </c>
      <c r="B27" s="263"/>
      <c r="C27" s="264">
        <v>0</v>
      </c>
      <c r="D27" s="265"/>
      <c r="E27" s="265"/>
      <c r="F27" s="265"/>
      <c r="G27" s="266">
        <f t="shared" si="15"/>
        <v>0</v>
      </c>
      <c r="H27" s="266">
        <f>+ROUND(G27*1.03,0)</f>
        <v>0</v>
      </c>
      <c r="I27" s="266">
        <f>+ROUND(H27*1.03,0)</f>
        <v>0</v>
      </c>
      <c r="J27" s="266">
        <f>+ROUND(I27*1.03,0)</f>
        <v>0</v>
      </c>
      <c r="K27" s="266">
        <f>+ROUND(J27*1.03,0)</f>
        <v>0</v>
      </c>
      <c r="L27" s="267">
        <f>SUM(G27:K27)</f>
        <v>0</v>
      </c>
      <c r="M27" s="163"/>
      <c r="N27" s="163"/>
      <c r="O27" s="268"/>
      <c r="P27" s="269">
        <v>12</v>
      </c>
      <c r="Q27" s="270"/>
      <c r="S27" s="93"/>
      <c r="T27" s="155"/>
      <c r="U27" s="160"/>
      <c r="V27" s="94"/>
      <c r="W27" s="94"/>
      <c r="X27" s="94"/>
      <c r="Y27" s="132"/>
      <c r="Z27" s="132"/>
      <c r="AA27" s="132"/>
      <c r="AB27" s="132"/>
      <c r="AC27" s="132"/>
      <c r="AD27" s="95"/>
      <c r="AE27" s="128"/>
      <c r="AF27" s="246"/>
      <c r="AG27" s="177"/>
      <c r="AH27" s="247"/>
    </row>
    <row r="28" spans="1:34" ht="13.05" customHeight="1" outlineLevel="2" x14ac:dyDescent="0.25">
      <c r="A28" s="262" t="str">
        <f>+'PI Budget'!A30</f>
        <v>OPS</v>
      </c>
      <c r="B28" s="263"/>
      <c r="C28" s="264">
        <v>0</v>
      </c>
      <c r="D28" s="265"/>
      <c r="E28" s="265"/>
      <c r="F28" s="265"/>
      <c r="G28" s="266">
        <f t="shared" si="15"/>
        <v>0</v>
      </c>
      <c r="H28" s="266">
        <f>+G28*1.03</f>
        <v>0</v>
      </c>
      <c r="I28" s="266">
        <f>+H28*1.03</f>
        <v>0</v>
      </c>
      <c r="J28" s="266">
        <f t="shared" ref="J28:K31" si="17">+I28*1.03</f>
        <v>0</v>
      </c>
      <c r="K28" s="266">
        <f t="shared" si="17"/>
        <v>0</v>
      </c>
      <c r="L28" s="267">
        <f t="shared" si="16"/>
        <v>0</v>
      </c>
      <c r="M28" s="163"/>
      <c r="N28" s="163"/>
      <c r="O28" s="268"/>
      <c r="P28" s="269">
        <v>12</v>
      </c>
      <c r="Q28" s="270"/>
      <c r="S28" s="93"/>
      <c r="T28" s="155"/>
      <c r="U28" s="160"/>
      <c r="V28" s="94"/>
      <c r="W28" s="94"/>
      <c r="X28" s="94"/>
      <c r="Y28" s="132"/>
      <c r="Z28" s="132"/>
      <c r="AA28" s="132"/>
      <c r="AB28" s="132"/>
      <c r="AC28" s="132"/>
      <c r="AD28" s="95"/>
      <c r="AE28" s="128"/>
      <c r="AF28" s="246"/>
      <c r="AG28" s="177"/>
      <c r="AH28" s="247"/>
    </row>
    <row r="29" spans="1:34" ht="13.05" customHeight="1" outlineLevel="2" x14ac:dyDescent="0.25">
      <c r="A29" s="262" t="str">
        <f>+'PI Budget'!A31</f>
        <v>OPS</v>
      </c>
      <c r="B29" s="263"/>
      <c r="C29" s="264">
        <v>0</v>
      </c>
      <c r="D29" s="265"/>
      <c r="E29" s="265"/>
      <c r="F29" s="265"/>
      <c r="G29" s="266">
        <f t="shared" si="15"/>
        <v>0</v>
      </c>
      <c r="H29" s="266">
        <f>+G29*1.03</f>
        <v>0</v>
      </c>
      <c r="I29" s="266">
        <f>+H29*1.03/2</f>
        <v>0</v>
      </c>
      <c r="J29" s="266">
        <f t="shared" si="17"/>
        <v>0</v>
      </c>
      <c r="K29" s="266">
        <f t="shared" si="17"/>
        <v>0</v>
      </c>
      <c r="L29" s="267">
        <f t="shared" si="16"/>
        <v>0</v>
      </c>
      <c r="M29" s="163"/>
      <c r="N29" s="163"/>
      <c r="O29" s="268"/>
      <c r="P29" s="269">
        <v>12</v>
      </c>
      <c r="Q29" s="270"/>
      <c r="S29" s="93"/>
      <c r="T29" s="155"/>
      <c r="U29" s="160"/>
      <c r="V29" s="94"/>
      <c r="W29" s="94"/>
      <c r="X29" s="94"/>
      <c r="Y29" s="132"/>
      <c r="Z29" s="132"/>
      <c r="AA29" s="132"/>
      <c r="AB29" s="132"/>
      <c r="AC29" s="132"/>
      <c r="AD29" s="95"/>
      <c r="AE29" s="128"/>
      <c r="AF29" s="246"/>
      <c r="AG29" s="177"/>
      <c r="AH29" s="247"/>
    </row>
    <row r="30" spans="1:34" ht="13.05" customHeight="1" outlineLevel="2" x14ac:dyDescent="0.25">
      <c r="A30" s="262" t="str">
        <f>+'PI Budget'!A32</f>
        <v>OPS</v>
      </c>
      <c r="B30" s="263"/>
      <c r="C30" s="264">
        <v>0</v>
      </c>
      <c r="D30" s="265"/>
      <c r="E30" s="265"/>
      <c r="F30" s="265"/>
      <c r="G30" s="266">
        <f t="shared" si="15"/>
        <v>0</v>
      </c>
      <c r="H30" s="266">
        <f>+G30*1.03</f>
        <v>0</v>
      </c>
      <c r="I30" s="266">
        <f>+H30*1.03/2</f>
        <v>0</v>
      </c>
      <c r="J30" s="266">
        <f t="shared" si="17"/>
        <v>0</v>
      </c>
      <c r="K30" s="266">
        <f t="shared" si="17"/>
        <v>0</v>
      </c>
      <c r="L30" s="267">
        <f t="shared" si="16"/>
        <v>0</v>
      </c>
      <c r="M30" s="163"/>
      <c r="N30" s="163"/>
      <c r="O30" s="268"/>
      <c r="P30" s="269">
        <v>12</v>
      </c>
      <c r="Q30" s="270"/>
      <c r="S30" s="93"/>
      <c r="T30" s="155"/>
      <c r="U30" s="160"/>
      <c r="V30" s="94"/>
      <c r="W30" s="94"/>
      <c r="X30" s="94"/>
      <c r="Y30" s="132"/>
      <c r="Z30" s="132"/>
      <c r="AA30" s="132"/>
      <c r="AB30" s="132"/>
      <c r="AC30" s="132"/>
      <c r="AD30" s="95"/>
      <c r="AE30" s="128"/>
      <c r="AF30" s="246"/>
      <c r="AG30" s="177"/>
      <c r="AH30" s="247"/>
    </row>
    <row r="31" spans="1:34" ht="13.05" customHeight="1" outlineLevel="2" x14ac:dyDescent="0.25">
      <c r="A31" s="262" t="str">
        <f>+'PI Budget'!A33</f>
        <v>OPS</v>
      </c>
      <c r="B31" s="263">
        <f t="shared" si="1"/>
        <v>0</v>
      </c>
      <c r="C31" s="264">
        <v>0</v>
      </c>
      <c r="D31" s="265"/>
      <c r="E31" s="265"/>
      <c r="F31" s="265"/>
      <c r="G31" s="266">
        <f t="shared" si="15"/>
        <v>0</v>
      </c>
      <c r="H31" s="266">
        <f>+G31*1.03</f>
        <v>0</v>
      </c>
      <c r="I31" s="266">
        <f>+H31*1.03/2</f>
        <v>0</v>
      </c>
      <c r="J31" s="266">
        <f t="shared" si="17"/>
        <v>0</v>
      </c>
      <c r="K31" s="266">
        <f t="shared" si="17"/>
        <v>0</v>
      </c>
      <c r="L31" s="267">
        <f t="shared" si="16"/>
        <v>0</v>
      </c>
      <c r="M31" s="163"/>
      <c r="N31" s="163"/>
      <c r="O31" s="268"/>
      <c r="P31" s="269">
        <v>12</v>
      </c>
      <c r="Q31" s="270">
        <f>+O31/P31</f>
        <v>0</v>
      </c>
      <c r="S31" s="85" t="s">
        <v>37</v>
      </c>
      <c r="T31" s="156">
        <f t="shared" si="5"/>
        <v>0</v>
      </c>
      <c r="U31" s="161">
        <f t="shared" si="14"/>
        <v>0</v>
      </c>
      <c r="V31" s="86"/>
      <c r="W31" s="86"/>
      <c r="X31" s="86"/>
      <c r="Y31" s="138">
        <v>0</v>
      </c>
      <c r="Z31" s="138">
        <f t="shared" si="8"/>
        <v>0</v>
      </c>
      <c r="AA31" s="138">
        <f t="shared" si="8"/>
        <v>0</v>
      </c>
      <c r="AB31" s="138">
        <f t="shared" si="8"/>
        <v>0</v>
      </c>
      <c r="AC31" s="138">
        <f t="shared" si="8"/>
        <v>0</v>
      </c>
      <c r="AD31" s="87">
        <f t="shared" si="9"/>
        <v>0</v>
      </c>
      <c r="AE31" s="128"/>
      <c r="AF31" s="248">
        <v>0</v>
      </c>
      <c r="AG31" s="178">
        <v>12</v>
      </c>
      <c r="AH31" s="249">
        <f t="shared" si="10"/>
        <v>0</v>
      </c>
    </row>
    <row r="32" spans="1:34" ht="13.05" customHeight="1" outlineLevel="2" x14ac:dyDescent="0.25">
      <c r="A32" s="89" t="str">
        <f>+'PI Budget'!A34</f>
        <v>Undergraduate Students</v>
      </c>
      <c r="B32" s="157">
        <f t="shared" si="1"/>
        <v>0</v>
      </c>
      <c r="C32" s="162">
        <f t="shared" si="12"/>
        <v>0</v>
      </c>
      <c r="D32" s="90"/>
      <c r="E32" s="90"/>
      <c r="F32" s="90"/>
      <c r="G32" s="151">
        <f>(ROUND(C32*Q32,0))</f>
        <v>0</v>
      </c>
      <c r="H32" s="151">
        <f t="shared" ref="H32:K33" si="18">+ROUND(G32*1.03,0)</f>
        <v>0</v>
      </c>
      <c r="I32" s="151">
        <f t="shared" si="18"/>
        <v>0</v>
      </c>
      <c r="J32" s="151">
        <f t="shared" si="18"/>
        <v>0</v>
      </c>
      <c r="K32" s="151">
        <f t="shared" si="18"/>
        <v>0</v>
      </c>
      <c r="L32" s="91">
        <f>SUM(G32:K32)</f>
        <v>0</v>
      </c>
      <c r="M32" s="163"/>
      <c r="N32" s="163"/>
      <c r="O32" s="250"/>
      <c r="P32" s="179">
        <v>12</v>
      </c>
      <c r="Q32" s="251">
        <f>+ROUND(O32/P32,0)</f>
        <v>0</v>
      </c>
      <c r="S32" s="89" t="s">
        <v>38</v>
      </c>
      <c r="T32" s="157">
        <f t="shared" si="5"/>
        <v>0</v>
      </c>
      <c r="U32" s="162">
        <f t="shared" si="14"/>
        <v>0</v>
      </c>
      <c r="V32" s="90"/>
      <c r="W32" s="90"/>
      <c r="X32" s="90"/>
      <c r="Y32" s="151">
        <v>0</v>
      </c>
      <c r="Z32" s="151">
        <f t="shared" si="8"/>
        <v>0</v>
      </c>
      <c r="AA32" s="151">
        <f t="shared" si="8"/>
        <v>0</v>
      </c>
      <c r="AB32" s="151">
        <f t="shared" si="8"/>
        <v>0</v>
      </c>
      <c r="AC32" s="151">
        <f t="shared" si="8"/>
        <v>0</v>
      </c>
      <c r="AD32" s="91">
        <f t="shared" si="9"/>
        <v>0</v>
      </c>
      <c r="AE32" s="128"/>
      <c r="AF32" s="250">
        <f>10.05*1044</f>
        <v>10492.2</v>
      </c>
      <c r="AG32" s="179">
        <v>12</v>
      </c>
      <c r="AH32" s="251">
        <f t="shared" si="10"/>
        <v>874.35</v>
      </c>
    </row>
    <row r="33" spans="1:46" x14ac:dyDescent="0.25">
      <c r="A33" s="89" t="str">
        <f>+'PI Budget'!A36</f>
        <v>Grad Research Asst</v>
      </c>
      <c r="B33" s="157">
        <f t="shared" si="1"/>
        <v>0</v>
      </c>
      <c r="C33" s="162">
        <f t="shared" si="12"/>
        <v>0</v>
      </c>
      <c r="D33" s="90"/>
      <c r="E33" s="90"/>
      <c r="F33" s="90"/>
      <c r="G33" s="151">
        <v>0</v>
      </c>
      <c r="H33" s="151"/>
      <c r="I33" s="151">
        <f t="shared" si="18"/>
        <v>0</v>
      </c>
      <c r="J33" s="151">
        <f t="shared" si="18"/>
        <v>0</v>
      </c>
      <c r="K33" s="151">
        <f t="shared" si="18"/>
        <v>0</v>
      </c>
      <c r="L33" s="91">
        <f>SUM(G33:K33)</f>
        <v>0</v>
      </c>
      <c r="M33" s="163"/>
      <c r="N33" s="163"/>
      <c r="O33" s="250"/>
      <c r="P33" s="179">
        <v>12</v>
      </c>
      <c r="Q33" s="251">
        <f>+ROUND(O33/P33,0)</f>
        <v>0</v>
      </c>
      <c r="S33" s="89" t="s">
        <v>39</v>
      </c>
      <c r="T33" s="157">
        <f t="shared" si="5"/>
        <v>0</v>
      </c>
      <c r="U33" s="162">
        <f t="shared" si="14"/>
        <v>0</v>
      </c>
      <c r="V33" s="90"/>
      <c r="W33" s="90"/>
      <c r="X33" s="90"/>
      <c r="Y33" s="151">
        <v>0</v>
      </c>
      <c r="Z33" s="151">
        <f t="shared" si="8"/>
        <v>0</v>
      </c>
      <c r="AA33" s="151">
        <f t="shared" si="8"/>
        <v>0</v>
      </c>
      <c r="AB33" s="151">
        <f t="shared" si="8"/>
        <v>0</v>
      </c>
      <c r="AC33" s="151">
        <f t="shared" si="8"/>
        <v>0</v>
      </c>
      <c r="AD33" s="91">
        <f t="shared" si="9"/>
        <v>0</v>
      </c>
      <c r="AE33" s="128"/>
      <c r="AF33" s="250">
        <v>18500</v>
      </c>
      <c r="AG33" s="179">
        <v>12</v>
      </c>
      <c r="AH33" s="251">
        <f t="shared" si="10"/>
        <v>1541.6666666666667</v>
      </c>
    </row>
    <row r="34" spans="1:46" x14ac:dyDescent="0.25">
      <c r="A34" s="13" t="s">
        <v>40</v>
      </c>
      <c r="B34" s="13"/>
      <c r="C34" s="8"/>
      <c r="D34" s="8"/>
      <c r="E34" s="8"/>
      <c r="F34" s="8"/>
      <c r="G34" s="135">
        <f>SUM(G15:G33)</f>
        <v>0</v>
      </c>
      <c r="H34" s="135">
        <f>SUM(H15:H33)</f>
        <v>0</v>
      </c>
      <c r="I34" s="135">
        <f>SUM(I15:I33)</f>
        <v>0</v>
      </c>
      <c r="J34" s="135">
        <f>SUM(J15:J33)</f>
        <v>0</v>
      </c>
      <c r="K34" s="135">
        <f>SUM(K15:K33)</f>
        <v>0</v>
      </c>
      <c r="L34" s="14">
        <f>SUM(G34:K34)</f>
        <v>0</v>
      </c>
      <c r="M34" s="163"/>
      <c r="N34" s="163"/>
      <c r="O34" s="252"/>
      <c r="P34" s="253"/>
      <c r="Q34" s="254"/>
      <c r="S34" s="13" t="s">
        <v>40</v>
      </c>
      <c r="T34" s="13"/>
      <c r="U34" s="8"/>
      <c r="V34" s="8"/>
      <c r="W34" s="8"/>
      <c r="X34" s="8"/>
      <c r="Y34" s="135">
        <f>SUM(Y15:Y33)</f>
        <v>0</v>
      </c>
      <c r="Z34" s="135">
        <f>SUM(Z15:Z33)</f>
        <v>0</v>
      </c>
      <c r="AA34" s="135">
        <f>SUM(AA15:AA33)</f>
        <v>0</v>
      </c>
      <c r="AB34" s="135">
        <f>SUM(AB15:AB33)</f>
        <v>0</v>
      </c>
      <c r="AC34" s="135">
        <f>SUM(AC15:AC33)</f>
        <v>0</v>
      </c>
      <c r="AD34" s="14">
        <f t="shared" si="9"/>
        <v>0</v>
      </c>
      <c r="AE34" s="128"/>
      <c r="AF34" s="252"/>
      <c r="AG34" s="253"/>
      <c r="AH34" s="254"/>
    </row>
    <row r="35" spans="1:46" ht="6" customHeight="1" x14ac:dyDescent="0.25">
      <c r="A35" s="9"/>
      <c r="B35" s="9"/>
      <c r="C35" s="9"/>
      <c r="D35" s="9"/>
      <c r="E35" s="9"/>
      <c r="F35" s="9"/>
      <c r="G35" s="9"/>
      <c r="H35" s="24"/>
      <c r="I35" s="24"/>
      <c r="J35" s="24"/>
      <c r="K35" s="12"/>
      <c r="L35" s="12"/>
      <c r="M35" s="163"/>
      <c r="N35" s="163"/>
      <c r="O35" s="146"/>
      <c r="P35" s="12"/>
      <c r="Q35" s="12"/>
      <c r="S35" s="9"/>
      <c r="T35" s="9"/>
      <c r="U35" s="9"/>
      <c r="V35" s="9"/>
      <c r="W35" s="9"/>
      <c r="X35" s="9"/>
      <c r="Y35" s="9"/>
      <c r="Z35" s="24"/>
      <c r="AA35" s="24"/>
      <c r="AB35" s="24"/>
      <c r="AC35" s="12"/>
      <c r="AD35" s="12"/>
      <c r="AE35" s="128"/>
      <c r="AF35" s="146"/>
      <c r="AG35" s="12"/>
      <c r="AH35" s="12"/>
    </row>
    <row r="36" spans="1:46" x14ac:dyDescent="0.25">
      <c r="A36" s="16" t="s">
        <v>41</v>
      </c>
      <c r="B36" s="16"/>
      <c r="C36" s="17"/>
      <c r="D36" s="17"/>
      <c r="E36" s="17"/>
      <c r="F36" s="17"/>
      <c r="G36" s="17"/>
      <c r="H36" s="17"/>
      <c r="I36" s="17"/>
      <c r="J36" s="17"/>
      <c r="K36" s="18"/>
      <c r="L36" s="18"/>
      <c r="M36" s="163"/>
      <c r="N36" s="163"/>
      <c r="O36" s="12"/>
      <c r="P36" s="12"/>
      <c r="Q36" s="12"/>
      <c r="S36" s="16" t="s">
        <v>41</v>
      </c>
      <c r="T36" s="16"/>
      <c r="U36" s="17"/>
      <c r="V36" s="17"/>
      <c r="W36" s="17"/>
      <c r="X36" s="17"/>
      <c r="Y36" s="17"/>
      <c r="Z36" s="17"/>
      <c r="AA36" s="17"/>
      <c r="AB36" s="17"/>
      <c r="AC36" s="18"/>
      <c r="AD36" s="18"/>
      <c r="AE36" s="128"/>
      <c r="AF36" s="12"/>
      <c r="AG36" s="12"/>
      <c r="AH36" s="12"/>
    </row>
    <row r="37" spans="1:46" x14ac:dyDescent="0.25">
      <c r="A37" s="73" t="s">
        <v>42</v>
      </c>
      <c r="B37" s="73"/>
      <c r="C37" s="77">
        <v>0.31</v>
      </c>
      <c r="D37" s="77"/>
      <c r="E37" s="77"/>
      <c r="F37" s="77"/>
      <c r="G37" s="378">
        <f>ROUND(SUM(G15:G20)*$C$37,0)</f>
        <v>0</v>
      </c>
      <c r="H37" s="378">
        <f>ROUND(SUM(H15:H20)*$C$37,0)</f>
        <v>0</v>
      </c>
      <c r="I37" s="378">
        <f>ROUND(SUM(I15:I20)*$C$37,0)</f>
        <v>0</v>
      </c>
      <c r="J37" s="378">
        <f>ROUND(SUM(J15:J20)*$C$37,0)</f>
        <v>0</v>
      </c>
      <c r="K37" s="378">
        <f>ROUND(SUM(K15:K20)*$C$37,0)</f>
        <v>0</v>
      </c>
      <c r="L37" s="75">
        <f t="shared" ref="L37:L42" si="19">SUM(G37:K37)</f>
        <v>0</v>
      </c>
      <c r="M37" s="163"/>
      <c r="N37" s="163"/>
      <c r="O37" s="163"/>
      <c r="P37" s="163"/>
      <c r="Q37" s="163"/>
      <c r="S37" s="73" t="s">
        <v>42</v>
      </c>
      <c r="T37" s="73"/>
      <c r="U37" s="77">
        <v>0.28000000000000003</v>
      </c>
      <c r="V37" s="77"/>
      <c r="W37" s="77"/>
      <c r="X37" s="77"/>
      <c r="Y37" s="378">
        <f>SUM(Y15:Y20)*$C$37</f>
        <v>0</v>
      </c>
      <c r="Z37" s="378">
        <f>SUM(Z15:Z20)*$C$37</f>
        <v>0</v>
      </c>
      <c r="AA37" s="378">
        <f>SUM(AA15:AA20)*$C$37</f>
        <v>0</v>
      </c>
      <c r="AB37" s="378">
        <f>SUM(AB15:AB20)*$C$37</f>
        <v>0</v>
      </c>
      <c r="AC37" s="378">
        <f>SUM(AC15:AC20)*$C$37</f>
        <v>0</v>
      </c>
      <c r="AD37" s="75">
        <f t="shared" ref="AD37:AD43" si="20">SUM(Y37:AC37)</f>
        <v>0</v>
      </c>
      <c r="AE37" s="128"/>
      <c r="AF37" s="163"/>
      <c r="AG37" s="163"/>
      <c r="AH37" s="163"/>
    </row>
    <row r="38" spans="1:46" outlineLevel="2" x14ac:dyDescent="0.25">
      <c r="A38" s="78" t="s">
        <v>43</v>
      </c>
      <c r="B38" s="78"/>
      <c r="C38" s="81">
        <v>0.39</v>
      </c>
      <c r="D38" s="81"/>
      <c r="E38" s="81"/>
      <c r="F38" s="81"/>
      <c r="G38" s="143">
        <v>0</v>
      </c>
      <c r="H38" s="143">
        <f>ROUND((H23+H22+H21)*$C$38,0)</f>
        <v>0</v>
      </c>
      <c r="I38" s="143">
        <f>ROUND((I23+I22+I21)*$C$38,0)</f>
        <v>0</v>
      </c>
      <c r="J38" s="143">
        <f>ROUND((J23+J22+J21)*$C$38,0)</f>
        <v>0</v>
      </c>
      <c r="K38" s="143">
        <f>ROUND((K23+K22+K21)*$C$38,0)</f>
        <v>0</v>
      </c>
      <c r="L38" s="80">
        <f t="shared" si="19"/>
        <v>0</v>
      </c>
      <c r="M38" s="163"/>
      <c r="N38" s="163"/>
      <c r="O38" s="163"/>
      <c r="P38" s="163"/>
      <c r="Q38" s="163"/>
      <c r="S38" s="78" t="s">
        <v>43</v>
      </c>
      <c r="T38" s="78"/>
      <c r="U38" s="81">
        <v>0.37</v>
      </c>
      <c r="V38" s="81"/>
      <c r="W38" s="81"/>
      <c r="X38" s="81"/>
      <c r="Y38" s="143">
        <f>(Y23)*$C$38</f>
        <v>0</v>
      </c>
      <c r="Z38" s="143">
        <f>(Z23)*$C$38</f>
        <v>0</v>
      </c>
      <c r="AA38" s="143">
        <f>(AA23)*$C$38</f>
        <v>0</v>
      </c>
      <c r="AB38" s="143">
        <f>(AB23)*$C$38</f>
        <v>0</v>
      </c>
      <c r="AC38" s="143">
        <f>(AC23)*$C$38</f>
        <v>0</v>
      </c>
      <c r="AD38" s="80">
        <f t="shared" si="20"/>
        <v>0</v>
      </c>
      <c r="AE38" s="128"/>
      <c r="AF38" s="163"/>
      <c r="AG38" s="163"/>
      <c r="AH38" s="163"/>
    </row>
    <row r="39" spans="1:46" outlineLevel="2" x14ac:dyDescent="0.25">
      <c r="A39" s="82" t="s">
        <v>35</v>
      </c>
      <c r="B39" s="82"/>
      <c r="C39" s="84">
        <v>0.52</v>
      </c>
      <c r="D39" s="84"/>
      <c r="E39" s="84"/>
      <c r="F39" s="84"/>
      <c r="G39" s="130">
        <f>ROUND((G24)*$C$39,0)</f>
        <v>0</v>
      </c>
      <c r="H39" s="130">
        <f>ROUND((H24)*$C$39,0)</f>
        <v>0</v>
      </c>
      <c r="I39" s="130">
        <f>ROUND((I24)*$C$39,0)</f>
        <v>0</v>
      </c>
      <c r="J39" s="130">
        <f>ROUND((J24)*$C$39,0)</f>
        <v>0</v>
      </c>
      <c r="K39" s="130">
        <f>ROUND((K24)*$C$39,0)</f>
        <v>0</v>
      </c>
      <c r="L39" s="140">
        <f t="shared" si="19"/>
        <v>0</v>
      </c>
      <c r="M39" s="163"/>
      <c r="N39" s="163"/>
      <c r="O39" s="163"/>
      <c r="P39" s="163"/>
      <c r="Q39" s="163"/>
      <c r="S39" s="82" t="s">
        <v>35</v>
      </c>
      <c r="T39" s="82"/>
      <c r="U39" s="84">
        <v>0.5</v>
      </c>
      <c r="V39" s="84"/>
      <c r="W39" s="84"/>
      <c r="X39" s="84"/>
      <c r="Y39" s="130">
        <f>(Y24)*$C$39</f>
        <v>0</v>
      </c>
      <c r="Z39" s="130">
        <f>(Z24)*$C$39</f>
        <v>0</v>
      </c>
      <c r="AA39" s="130">
        <f>(AA24)*$C$39</f>
        <v>0</v>
      </c>
      <c r="AB39" s="130">
        <f>(AB24)*$C$39</f>
        <v>0</v>
      </c>
      <c r="AC39" s="130">
        <f>(AC24)*$C$39</f>
        <v>0</v>
      </c>
      <c r="AD39" s="140">
        <f t="shared" si="20"/>
        <v>0</v>
      </c>
      <c r="AE39" s="128"/>
      <c r="AF39" s="163"/>
      <c r="AG39" s="163"/>
      <c r="AH39" s="163"/>
    </row>
    <row r="40" spans="1:46" outlineLevel="2" x14ac:dyDescent="0.25">
      <c r="A40" s="93" t="s">
        <v>44</v>
      </c>
      <c r="B40" s="93"/>
      <c r="C40" s="96">
        <v>0.23</v>
      </c>
      <c r="D40" s="96"/>
      <c r="E40" s="96"/>
      <c r="F40" s="96"/>
      <c r="G40" s="132">
        <f>+ROUND(G25*$C$40,0)</f>
        <v>0</v>
      </c>
      <c r="H40" s="132">
        <f>+ROUND(H25*$C$40,0)</f>
        <v>0</v>
      </c>
      <c r="I40" s="132">
        <f>+ROUND(I25*$C$40,0)</f>
        <v>0</v>
      </c>
      <c r="J40" s="132">
        <f>+ROUND(J25*$C$40,0)</f>
        <v>0</v>
      </c>
      <c r="K40" s="132">
        <f>+ROUND(K25*$C$40,0)</f>
        <v>0</v>
      </c>
      <c r="L40" s="95">
        <f t="shared" si="19"/>
        <v>0</v>
      </c>
      <c r="M40" s="163"/>
      <c r="N40" s="163"/>
      <c r="O40" s="163"/>
      <c r="P40" s="163"/>
      <c r="Q40" s="163"/>
      <c r="S40" s="93" t="s">
        <v>44</v>
      </c>
      <c r="T40" s="93"/>
      <c r="U40" s="96">
        <v>0.22</v>
      </c>
      <c r="V40" s="96"/>
      <c r="W40" s="96"/>
      <c r="X40" s="96"/>
      <c r="Y40" s="132">
        <f>+Y25*$C$40</f>
        <v>0</v>
      </c>
      <c r="Z40" s="132">
        <f>+Z25*$C$40</f>
        <v>0</v>
      </c>
      <c r="AA40" s="132">
        <f>+AA25*$C$40</f>
        <v>0</v>
      </c>
      <c r="AB40" s="132">
        <f>+AB25*$C$40</f>
        <v>0</v>
      </c>
      <c r="AC40" s="132">
        <f>+AC25*$C$40</f>
        <v>0</v>
      </c>
      <c r="AD40" s="95">
        <f t="shared" si="20"/>
        <v>0</v>
      </c>
      <c r="AE40" s="128"/>
      <c r="AF40" s="163"/>
      <c r="AG40" s="163"/>
      <c r="AH40" s="163"/>
    </row>
    <row r="41" spans="1:46" outlineLevel="2" x14ac:dyDescent="0.25">
      <c r="A41" s="85" t="s">
        <v>37</v>
      </c>
      <c r="B41" s="85"/>
      <c r="C41" s="88">
        <v>0.14000000000000001</v>
      </c>
      <c r="D41" s="88"/>
      <c r="E41" s="88"/>
      <c r="F41" s="88"/>
      <c r="G41" s="138">
        <f>+ROUND(SUM(G26:G31)*$C$41,0)</f>
        <v>0</v>
      </c>
      <c r="H41" s="138">
        <f>+ROUND(SUM(H26:H31)*$C$41,0)</f>
        <v>0</v>
      </c>
      <c r="I41" s="138">
        <f>+ROUND(SUM(I26:I31)*$C$41,0)</f>
        <v>0</v>
      </c>
      <c r="J41" s="138">
        <f>+ROUND(SUM(J26:J31)*$C$41,0)</f>
        <v>0</v>
      </c>
      <c r="K41" s="138">
        <f>+ROUND(SUM(K26:K31)*$C$41,0)</f>
        <v>0</v>
      </c>
      <c r="L41" s="87">
        <f t="shared" si="19"/>
        <v>0</v>
      </c>
      <c r="M41" s="163"/>
      <c r="N41" s="163"/>
      <c r="O41" s="163"/>
      <c r="P41" s="163"/>
      <c r="Q41" s="163"/>
      <c r="S41" s="85" t="s">
        <v>37</v>
      </c>
      <c r="T41" s="85"/>
      <c r="U41" s="88">
        <v>0.12</v>
      </c>
      <c r="V41" s="88"/>
      <c r="W41" s="88"/>
      <c r="X41" s="88"/>
      <c r="Y41" s="138">
        <f>+Y31*$C$41</f>
        <v>0</v>
      </c>
      <c r="Z41" s="138">
        <f>+Z31*$C$41</f>
        <v>0</v>
      </c>
      <c r="AA41" s="138">
        <f>+AA31*$C$41</f>
        <v>0</v>
      </c>
      <c r="AB41" s="138">
        <f>+AB31*$C$41</f>
        <v>0</v>
      </c>
      <c r="AC41" s="138">
        <f>+AC31*$C$41</f>
        <v>0</v>
      </c>
      <c r="AD41" s="87">
        <f t="shared" si="20"/>
        <v>0</v>
      </c>
      <c r="AE41" s="128"/>
      <c r="AF41" s="163"/>
      <c r="AG41" s="163"/>
      <c r="AH41" s="163"/>
    </row>
    <row r="42" spans="1:46" x14ac:dyDescent="0.25">
      <c r="A42" s="89" t="s">
        <v>45</v>
      </c>
      <c r="B42" s="89"/>
      <c r="C42" s="92">
        <v>0.02</v>
      </c>
      <c r="D42" s="92"/>
      <c r="E42" s="92"/>
      <c r="F42" s="92"/>
      <c r="G42" s="131">
        <f>ROUND(SUM(G32:G33)*$C$42,0)</f>
        <v>0</v>
      </c>
      <c r="H42" s="131">
        <f>ROUND(SUM(H32:H33)*$C$42,0)</f>
        <v>0</v>
      </c>
      <c r="I42" s="131">
        <f>ROUND(SUM(I32:I33)*$C$42,0)</f>
        <v>0</v>
      </c>
      <c r="J42" s="131">
        <f>ROUND(SUM(J32:J33)*$C$42,0)</f>
        <v>0</v>
      </c>
      <c r="K42" s="131">
        <f>ROUND(SUM(K32:K33)*$C$42,0)</f>
        <v>0</v>
      </c>
      <c r="L42" s="91">
        <f t="shared" si="19"/>
        <v>0</v>
      </c>
      <c r="M42" s="163"/>
      <c r="N42" s="163"/>
      <c r="O42" s="163"/>
      <c r="P42" s="163"/>
      <c r="Q42" s="163"/>
      <c r="S42" s="89" t="s">
        <v>45</v>
      </c>
      <c r="T42" s="89"/>
      <c r="U42" s="92">
        <v>0.02</v>
      </c>
      <c r="V42" s="92"/>
      <c r="W42" s="92"/>
      <c r="X42" s="92"/>
      <c r="Y42" s="131">
        <f>SUM(Y32:Y33)*$C$42</f>
        <v>0</v>
      </c>
      <c r="Z42" s="131">
        <f>SUM(Z32:Z33)*$C$42</f>
        <v>0</v>
      </c>
      <c r="AA42" s="131">
        <f>SUM(AA32:AA33)*$C$42</f>
        <v>0</v>
      </c>
      <c r="AB42" s="131">
        <f>SUM(AB32:AB33)*$C$42</f>
        <v>0</v>
      </c>
      <c r="AC42" s="131">
        <f>SUM(AC32:AC33)*$C$42</f>
        <v>0</v>
      </c>
      <c r="AD42" s="91">
        <f t="shared" si="20"/>
        <v>0</v>
      </c>
      <c r="AE42" s="128"/>
      <c r="AF42" s="163"/>
      <c r="AG42" s="163"/>
      <c r="AH42" s="163"/>
      <c r="AL42" s="313"/>
      <c r="AM42" s="313"/>
      <c r="AN42" s="313"/>
      <c r="AO42" s="313"/>
      <c r="AP42" s="313"/>
      <c r="AQ42" s="313"/>
      <c r="AR42" s="313"/>
      <c r="AS42" s="313"/>
      <c r="AT42" s="313"/>
    </row>
    <row r="43" spans="1:46" s="3" customFormat="1" ht="13.8" x14ac:dyDescent="0.25">
      <c r="A43" s="13" t="s">
        <v>46</v>
      </c>
      <c r="B43" s="13"/>
      <c r="C43" s="26"/>
      <c r="D43" s="26"/>
      <c r="E43" s="26"/>
      <c r="F43" s="26"/>
      <c r="G43" s="135">
        <f>SUM(G37:G42)</f>
        <v>0</v>
      </c>
      <c r="H43" s="135">
        <f>SUM(H37:H42)</f>
        <v>0</v>
      </c>
      <c r="I43" s="135">
        <f>SUM(I37:I42)</f>
        <v>0</v>
      </c>
      <c r="J43" s="135">
        <f>SUM(J37:J42)</f>
        <v>0</v>
      </c>
      <c r="K43" s="135">
        <f>SUM(K37:K42)</f>
        <v>0</v>
      </c>
      <c r="L43" s="14">
        <f>SUM(G43:K43)</f>
        <v>0</v>
      </c>
      <c r="M43" s="163"/>
      <c r="N43" s="163"/>
      <c r="O43" s="163"/>
      <c r="P43" s="163"/>
      <c r="Q43" s="163"/>
      <c r="R43" s="106"/>
      <c r="S43" s="13" t="s">
        <v>46</v>
      </c>
      <c r="T43" s="13"/>
      <c r="U43" s="26"/>
      <c r="V43" s="26"/>
      <c r="W43" s="26"/>
      <c r="X43" s="26"/>
      <c r="Y43" s="135">
        <f>SUM(Y37:Y42)</f>
        <v>0</v>
      </c>
      <c r="Z43" s="135">
        <f>SUM(Z37:Z42)</f>
        <v>0</v>
      </c>
      <c r="AA43" s="135">
        <f>SUM(AA37:AA42)</f>
        <v>0</v>
      </c>
      <c r="AB43" s="135">
        <f>SUM(AB37:AB42)</f>
        <v>0</v>
      </c>
      <c r="AC43" s="135">
        <f>SUM(AC37:AC42)</f>
        <v>0</v>
      </c>
      <c r="AD43" s="14">
        <f t="shared" si="20"/>
        <v>0</v>
      </c>
      <c r="AE43" s="128"/>
      <c r="AF43" s="163"/>
      <c r="AG43" s="163"/>
      <c r="AH43" s="163"/>
      <c r="AL43" s="625" t="s">
        <v>162</v>
      </c>
      <c r="AM43" s="625"/>
      <c r="AN43" s="625"/>
      <c r="AO43" s="625"/>
      <c r="AP43" s="625"/>
      <c r="AQ43" s="625"/>
      <c r="AR43" s="625"/>
      <c r="AS43" s="625"/>
      <c r="AT43" s="625"/>
    </row>
    <row r="44" spans="1:46" s="3" customFormat="1" ht="6" customHeight="1" x14ac:dyDescent="0.25">
      <c r="A44" s="11"/>
      <c r="B44" s="11"/>
      <c r="C44" s="15"/>
      <c r="D44" s="15"/>
      <c r="E44" s="15"/>
      <c r="F44" s="15"/>
      <c r="G44" s="15"/>
      <c r="H44" s="15"/>
      <c r="I44" s="15"/>
      <c r="J44" s="15"/>
      <c r="K44" s="12"/>
      <c r="L44" s="12"/>
      <c r="M44" s="163"/>
      <c r="N44" s="163"/>
      <c r="O44" s="146"/>
      <c r="P44" s="12"/>
      <c r="Q44" s="12"/>
      <c r="R44" s="106"/>
      <c r="S44" s="11"/>
      <c r="T44" s="11"/>
      <c r="U44" s="15"/>
      <c r="V44" s="15"/>
      <c r="W44" s="15"/>
      <c r="X44" s="15"/>
      <c r="Y44" s="15"/>
      <c r="Z44" s="15"/>
      <c r="AA44" s="15"/>
      <c r="AB44" s="15"/>
      <c r="AC44" s="12"/>
      <c r="AD44" s="12"/>
      <c r="AE44" s="128"/>
      <c r="AF44" s="146"/>
      <c r="AG44" s="12"/>
      <c r="AH44" s="12"/>
      <c r="AL44" s="9"/>
      <c r="AM44" s="9"/>
      <c r="AN44" s="9"/>
      <c r="AO44" s="9"/>
      <c r="AP44" s="9"/>
      <c r="AQ44" s="9"/>
      <c r="AR44" s="9"/>
      <c r="AS44" s="9"/>
      <c r="AT44" s="9"/>
    </row>
    <row r="45" spans="1:46" s="4" customFormat="1" ht="13.8" x14ac:dyDescent="0.25">
      <c r="A45" s="16" t="s">
        <v>47</v>
      </c>
      <c r="B45" s="16"/>
      <c r="C45" s="20"/>
      <c r="D45" s="20"/>
      <c r="E45" s="20"/>
      <c r="F45" s="20"/>
      <c r="G45" s="20"/>
      <c r="H45" s="20"/>
      <c r="I45" s="20"/>
      <c r="J45" s="20"/>
      <c r="K45" s="21"/>
      <c r="L45" s="19"/>
      <c r="M45" s="163"/>
      <c r="N45" s="301"/>
      <c r="O45" s="184" t="s">
        <v>48</v>
      </c>
      <c r="P45" s="185" t="s">
        <v>49</v>
      </c>
      <c r="Q45" s="185" t="s">
        <v>50</v>
      </c>
      <c r="R45" s="107"/>
      <c r="S45" s="16" t="s">
        <v>47</v>
      </c>
      <c r="T45" s="16"/>
      <c r="U45" s="20"/>
      <c r="V45" s="20"/>
      <c r="W45" s="20"/>
      <c r="X45" s="20"/>
      <c r="Y45" s="20"/>
      <c r="Z45" s="20"/>
      <c r="AA45" s="20"/>
      <c r="AB45" s="20"/>
      <c r="AC45" s="21"/>
      <c r="AD45" s="19"/>
      <c r="AE45" s="128"/>
      <c r="AF45" s="184" t="s">
        <v>48</v>
      </c>
      <c r="AG45" s="185" t="s">
        <v>49</v>
      </c>
      <c r="AH45" s="185" t="s">
        <v>50</v>
      </c>
      <c r="AL45" s="312" t="s">
        <v>164</v>
      </c>
      <c r="AM45" s="306"/>
      <c r="AN45" s="306"/>
      <c r="AO45" s="306"/>
      <c r="AP45" s="306"/>
      <c r="AQ45" s="306"/>
      <c r="AR45" s="306"/>
      <c r="AS45" s="307"/>
      <c r="AT45" s="307"/>
    </row>
    <row r="46" spans="1:46" s="4" customFormat="1" ht="13.8" x14ac:dyDescent="0.25">
      <c r="A46" s="9" t="str">
        <f>+'PI Budget'!A51</f>
        <v>Conference Travel</v>
      </c>
      <c r="B46" s="11"/>
      <c r="C46" s="25"/>
      <c r="D46" s="25"/>
      <c r="E46" s="25"/>
      <c r="F46" s="25"/>
      <c r="G46" s="133">
        <f>+AT60+AT78</f>
        <v>0</v>
      </c>
      <c r="H46" s="133">
        <f t="shared" ref="H46:K47" si="21">+ROUND(G46*1.05,0)</f>
        <v>0</v>
      </c>
      <c r="I46" s="133">
        <f t="shared" si="21"/>
        <v>0</v>
      </c>
      <c r="J46" s="133">
        <f t="shared" si="21"/>
        <v>0</v>
      </c>
      <c r="K46" s="133">
        <f t="shared" si="21"/>
        <v>0</v>
      </c>
      <c r="L46" s="12">
        <f>SUM(G46:K46)</f>
        <v>0</v>
      </c>
      <c r="M46" s="163"/>
      <c r="N46" s="300" t="s">
        <v>165</v>
      </c>
      <c r="O46" s="213"/>
      <c r="P46" s="213"/>
      <c r="Q46" s="213"/>
      <c r="R46" s="107"/>
      <c r="S46" s="9" t="s">
        <v>51</v>
      </c>
      <c r="T46" s="11"/>
      <c r="U46" s="25"/>
      <c r="V46" s="25"/>
      <c r="W46" s="25"/>
      <c r="X46" s="25"/>
      <c r="Y46" s="133">
        <f>+PersonnelTravelTuitionWorksheet!Z73+PersonnelTravelTuitionWorksheet!Z60+PersonnelTravelTuitionWorksheet!Z47</f>
        <v>0</v>
      </c>
      <c r="Z46" s="133">
        <f t="shared" ref="Z46:AC47" si="22">+Y46*1.05</f>
        <v>0</v>
      </c>
      <c r="AA46" s="133">
        <f t="shared" si="22"/>
        <v>0</v>
      </c>
      <c r="AB46" s="133">
        <f t="shared" si="22"/>
        <v>0</v>
      </c>
      <c r="AC46" s="133">
        <f t="shared" si="22"/>
        <v>0</v>
      </c>
      <c r="AD46" s="12">
        <f>SUM(Y46:AC46)</f>
        <v>0</v>
      </c>
      <c r="AE46" s="128"/>
      <c r="AF46" s="213"/>
      <c r="AG46" s="213"/>
      <c r="AH46" s="213"/>
      <c r="AL46" s="626" t="s">
        <v>166</v>
      </c>
      <c r="AM46" s="626"/>
      <c r="AN46" s="183"/>
      <c r="AO46" s="183"/>
      <c r="AP46" s="183"/>
      <c r="AQ46" s="183"/>
      <c r="AR46" s="183"/>
      <c r="AS46" s="183"/>
    </row>
    <row r="47" spans="1:46" s="4" customFormat="1" ht="14.25" customHeight="1" x14ac:dyDescent="0.25">
      <c r="A47" s="9" t="str">
        <f>+'PI Budget'!A52</f>
        <v>Project Travel</v>
      </c>
      <c r="B47" s="9"/>
      <c r="C47" s="9"/>
      <c r="D47" s="9"/>
      <c r="E47" s="9"/>
      <c r="F47" s="9"/>
      <c r="G47" s="133">
        <f>+AT96</f>
        <v>0</v>
      </c>
      <c r="H47" s="133">
        <f t="shared" si="21"/>
        <v>0</v>
      </c>
      <c r="I47" s="133">
        <f t="shared" si="21"/>
        <v>0</v>
      </c>
      <c r="J47" s="133">
        <f t="shared" si="21"/>
        <v>0</v>
      </c>
      <c r="K47" s="133">
        <f t="shared" si="21"/>
        <v>0</v>
      </c>
      <c r="L47" s="12">
        <f>SUM(G47:K47)</f>
        <v>0</v>
      </c>
      <c r="M47" s="163"/>
      <c r="N47" s="300" t="s">
        <v>165</v>
      </c>
      <c r="O47" s="213"/>
      <c r="P47" s="213"/>
      <c r="Q47" s="213"/>
      <c r="R47" s="107"/>
      <c r="S47" s="9" t="s">
        <v>52</v>
      </c>
      <c r="T47" s="9"/>
      <c r="U47" s="9"/>
      <c r="V47" s="9"/>
      <c r="W47" s="9"/>
      <c r="X47" s="9"/>
      <c r="Y47" s="133">
        <v>0</v>
      </c>
      <c r="Z47" s="133">
        <f t="shared" si="22"/>
        <v>0</v>
      </c>
      <c r="AA47" s="133">
        <f t="shared" si="22"/>
        <v>0</v>
      </c>
      <c r="AB47" s="133">
        <f t="shared" si="22"/>
        <v>0</v>
      </c>
      <c r="AC47" s="133">
        <f t="shared" si="22"/>
        <v>0</v>
      </c>
      <c r="AD47" s="12">
        <f>SUM(Y47:AC47)</f>
        <v>0</v>
      </c>
      <c r="AE47" s="128"/>
      <c r="AF47" s="213"/>
      <c r="AG47" s="213"/>
      <c r="AH47" s="213"/>
      <c r="AL47" s="50"/>
      <c r="AM47" s="50"/>
      <c r="AN47" s="50"/>
      <c r="AO47" s="50"/>
      <c r="AP47" s="50"/>
      <c r="AQ47" s="50"/>
      <c r="AR47" s="50"/>
      <c r="AS47" s="50"/>
      <c r="AT47" s="53"/>
    </row>
    <row r="48" spans="1:46" s="4" customFormat="1" ht="14.25" customHeight="1" x14ac:dyDescent="0.25">
      <c r="A48" s="13" t="s">
        <v>53</v>
      </c>
      <c r="B48" s="13"/>
      <c r="C48" s="8"/>
      <c r="D48" s="8"/>
      <c r="E48" s="8"/>
      <c r="F48" s="8"/>
      <c r="G48" s="135">
        <f>SUM(G46:G47)</f>
        <v>0</v>
      </c>
      <c r="H48" s="135">
        <f>SUM(H46:H47)</f>
        <v>0</v>
      </c>
      <c r="I48" s="135">
        <f>SUM(I46:I47)</f>
        <v>0</v>
      </c>
      <c r="J48" s="135">
        <f>SUM(J46:J47)</f>
        <v>0</v>
      </c>
      <c r="K48" s="135">
        <f>SUM(K46:K47)</f>
        <v>0</v>
      </c>
      <c r="L48" s="14">
        <f>SUM(G48:K48)</f>
        <v>0</v>
      </c>
      <c r="M48" s="163"/>
      <c r="N48" s="300" t="s">
        <v>168</v>
      </c>
      <c r="O48" s="213"/>
      <c r="P48" s="213"/>
      <c r="Q48" s="213"/>
      <c r="R48" s="107"/>
      <c r="S48" s="13" t="s">
        <v>53</v>
      </c>
      <c r="T48" s="13"/>
      <c r="U48" s="8"/>
      <c r="V48" s="8"/>
      <c r="W48" s="8"/>
      <c r="X48" s="8"/>
      <c r="Y48" s="135">
        <f>SUM(Y46:Y47)</f>
        <v>0</v>
      </c>
      <c r="Z48" s="135">
        <f>SUM(Z46:Z47)</f>
        <v>0</v>
      </c>
      <c r="AA48" s="135">
        <f>SUM(AA46:AA47)</f>
        <v>0</v>
      </c>
      <c r="AB48" s="135">
        <f>SUM(AB46:AB47)</f>
        <v>0</v>
      </c>
      <c r="AC48" s="135">
        <f>SUM(AC46:AC47)</f>
        <v>0</v>
      </c>
      <c r="AD48" s="14">
        <f>SUM(Y48:AC48)</f>
        <v>0</v>
      </c>
      <c r="AE48" s="128"/>
      <c r="AF48" s="213"/>
      <c r="AG48" s="213"/>
      <c r="AH48" s="213"/>
      <c r="AL48" s="214">
        <f>+O46</f>
        <v>0</v>
      </c>
      <c r="AM48" s="53" t="s">
        <v>169</v>
      </c>
      <c r="AN48" s="214">
        <f>+P46</f>
        <v>0</v>
      </c>
      <c r="AO48" s="53" t="s">
        <v>49</v>
      </c>
      <c r="AP48" s="58">
        <f>+AN48-1</f>
        <v>-1</v>
      </c>
      <c r="AQ48" s="53" t="s">
        <v>170</v>
      </c>
      <c r="AR48" s="214">
        <f>+Q46</f>
        <v>0</v>
      </c>
      <c r="AS48" s="59" t="s">
        <v>171</v>
      </c>
      <c r="AT48" s="297"/>
    </row>
    <row r="49" spans="1:46" s="4" customFormat="1" ht="6" customHeight="1" x14ac:dyDescent="0.25">
      <c r="A49" s="9"/>
      <c r="B49" s="9"/>
      <c r="C49" s="9"/>
      <c r="D49" s="9"/>
      <c r="E49" s="9"/>
      <c r="F49" s="9"/>
      <c r="G49" s="52"/>
      <c r="H49" s="9"/>
      <c r="I49" s="9"/>
      <c r="J49" s="9"/>
      <c r="K49" s="12"/>
      <c r="L49" s="12"/>
      <c r="M49" s="163"/>
      <c r="N49" s="163"/>
      <c r="O49" s="12"/>
      <c r="P49" s="12"/>
      <c r="Q49" s="12"/>
      <c r="R49" s="107"/>
      <c r="S49" s="9"/>
      <c r="T49" s="9"/>
      <c r="U49" s="9"/>
      <c r="V49" s="9"/>
      <c r="W49" s="9"/>
      <c r="X49" s="9"/>
      <c r="Y49" s="52"/>
      <c r="Z49" s="9"/>
      <c r="AA49" s="9"/>
      <c r="AB49" s="9"/>
      <c r="AC49" s="12"/>
      <c r="AD49" s="12"/>
      <c r="AE49" s="128"/>
      <c r="AF49" s="12"/>
      <c r="AG49" s="12"/>
      <c r="AH49" s="12"/>
    </row>
    <row r="50" spans="1:46" s="4" customFormat="1" ht="13.8" x14ac:dyDescent="0.25">
      <c r="A50" s="16" t="s">
        <v>54</v>
      </c>
      <c r="B50" s="16"/>
      <c r="C50" s="17"/>
      <c r="D50" s="17"/>
      <c r="E50" s="17"/>
      <c r="F50" s="17"/>
      <c r="G50" s="17"/>
      <c r="H50" s="17"/>
      <c r="I50" s="17"/>
      <c r="J50" s="17"/>
      <c r="K50" s="17"/>
      <c r="L50" s="19"/>
      <c r="M50" s="163"/>
      <c r="N50" s="163"/>
      <c r="O50" s="58"/>
      <c r="P50" s="53"/>
      <c r="Q50" s="53"/>
      <c r="R50" s="107"/>
      <c r="S50" s="16" t="s">
        <v>54</v>
      </c>
      <c r="T50" s="16"/>
      <c r="U50" s="17"/>
      <c r="V50" s="17"/>
      <c r="W50" s="17"/>
      <c r="X50" s="17"/>
      <c r="Y50" s="17"/>
      <c r="Z50" s="17"/>
      <c r="AA50" s="17"/>
      <c r="AB50" s="17"/>
      <c r="AC50" s="17"/>
      <c r="AD50" s="19"/>
      <c r="AE50" s="128"/>
      <c r="AF50" s="58"/>
      <c r="AG50" s="53"/>
      <c r="AH50" s="53"/>
      <c r="AL50" s="58">
        <f>AL48</f>
        <v>0</v>
      </c>
      <c r="AM50" s="59" t="s">
        <v>172</v>
      </c>
      <c r="AN50" s="53"/>
      <c r="AO50" s="58" t="s">
        <v>173</v>
      </c>
      <c r="AP50" s="58"/>
      <c r="AQ50" s="53"/>
      <c r="AR50" s="67">
        <v>400</v>
      </c>
      <c r="AS50" s="59" t="s">
        <v>174</v>
      </c>
      <c r="AT50" s="297">
        <f>ROUND(AL50*AR50*AR48,0)</f>
        <v>0</v>
      </c>
    </row>
    <row r="51" spans="1:46" s="4" customFormat="1" ht="14.25" customHeight="1" x14ac:dyDescent="0.25">
      <c r="A51" s="9" t="str">
        <f>+'PI Budget'!A56</f>
        <v>Supplies</v>
      </c>
      <c r="B51" s="9"/>
      <c r="C51" s="9"/>
      <c r="D51" s="9"/>
      <c r="E51" s="9"/>
      <c r="F51" s="9"/>
      <c r="G51" s="133">
        <v>0</v>
      </c>
      <c r="H51" s="133">
        <v>0</v>
      </c>
      <c r="I51" s="133">
        <v>0</v>
      </c>
      <c r="J51" s="133">
        <v>0</v>
      </c>
      <c r="K51" s="133">
        <v>0</v>
      </c>
      <c r="L51" s="12">
        <f>SUM(G51:K51)</f>
        <v>0</v>
      </c>
      <c r="M51" s="163"/>
      <c r="N51" s="163"/>
      <c r="O51" s="133"/>
      <c r="P51" s="133"/>
      <c r="Q51" s="133"/>
      <c r="R51" s="107"/>
      <c r="S51" s="9" t="s">
        <v>55</v>
      </c>
      <c r="T51" s="9"/>
      <c r="U51" s="9"/>
      <c r="V51" s="9"/>
      <c r="W51" s="9"/>
      <c r="X51" s="9"/>
      <c r="Y51" s="133">
        <v>0</v>
      </c>
      <c r="Z51" s="133">
        <v>0</v>
      </c>
      <c r="AA51" s="133">
        <v>0</v>
      </c>
      <c r="AB51" s="133">
        <v>0</v>
      </c>
      <c r="AC51" s="133">
        <v>0</v>
      </c>
      <c r="AD51" s="12">
        <f>SUM(Y51:AC51)</f>
        <v>0</v>
      </c>
      <c r="AE51" s="128"/>
      <c r="AF51" s="133"/>
      <c r="AG51" s="133"/>
      <c r="AH51" s="133"/>
      <c r="AL51" s="58">
        <f>AN48</f>
        <v>0</v>
      </c>
      <c r="AM51" s="53" t="s">
        <v>175</v>
      </c>
      <c r="AN51" s="53"/>
      <c r="AO51" s="53"/>
      <c r="AP51" s="58">
        <f>AL48</f>
        <v>0</v>
      </c>
      <c r="AQ51" s="53" t="s">
        <v>176</v>
      </c>
      <c r="AR51" s="63">
        <v>36</v>
      </c>
      <c r="AS51" s="59" t="s">
        <v>177</v>
      </c>
      <c r="AT51" s="297">
        <f>ROUND(AL51*AP51*AR51*AR48,0)</f>
        <v>0</v>
      </c>
    </row>
    <row r="52" spans="1:46" s="4" customFormat="1" ht="14.25" customHeight="1" x14ac:dyDescent="0.25">
      <c r="A52" s="9" t="str">
        <f>+'PI Budget'!A57</f>
        <v>TBD</v>
      </c>
      <c r="B52" s="9"/>
      <c r="C52" s="9"/>
      <c r="D52" s="9"/>
      <c r="E52" s="9"/>
      <c r="F52" s="9"/>
      <c r="G52" s="133">
        <v>0</v>
      </c>
      <c r="H52" s="133">
        <v>0</v>
      </c>
      <c r="I52" s="133">
        <v>0</v>
      </c>
      <c r="J52" s="133">
        <v>0</v>
      </c>
      <c r="K52" s="133">
        <v>0</v>
      </c>
      <c r="L52" s="12">
        <f>SUM(G52:K52)</f>
        <v>0</v>
      </c>
      <c r="M52" s="163"/>
      <c r="N52" s="163"/>
      <c r="O52" s="133"/>
      <c r="P52" s="133"/>
      <c r="Q52" s="133"/>
      <c r="R52" s="107"/>
      <c r="S52" s="9" t="s">
        <v>55</v>
      </c>
      <c r="T52" s="9"/>
      <c r="U52" s="9"/>
      <c r="V52" s="9"/>
      <c r="W52" s="9"/>
      <c r="X52" s="9"/>
      <c r="Y52" s="133">
        <v>0</v>
      </c>
      <c r="Z52" s="133">
        <v>0</v>
      </c>
      <c r="AA52" s="133">
        <v>0</v>
      </c>
      <c r="AB52" s="133">
        <v>0</v>
      </c>
      <c r="AC52" s="133">
        <v>0</v>
      </c>
      <c r="AD52" s="12">
        <f>SUM(Y52:AC52)</f>
        <v>0</v>
      </c>
      <c r="AE52" s="128"/>
      <c r="AF52" s="133"/>
      <c r="AG52" s="133"/>
      <c r="AH52" s="133"/>
      <c r="AL52" s="58">
        <f>AP48</f>
        <v>-1</v>
      </c>
      <c r="AM52" s="53" t="s">
        <v>178</v>
      </c>
      <c r="AN52" s="53"/>
      <c r="AO52" s="53"/>
      <c r="AP52" s="58">
        <f>AL48</f>
        <v>0</v>
      </c>
      <c r="AQ52" s="53" t="s">
        <v>176</v>
      </c>
      <c r="AR52" s="68">
        <v>150</v>
      </c>
      <c r="AS52" s="59" t="s">
        <v>179</v>
      </c>
      <c r="AT52" s="297">
        <f>ROUND(AL52*AP52*AR52*AR48,0)</f>
        <v>0</v>
      </c>
    </row>
    <row r="53" spans="1:46" s="4" customFormat="1" ht="14.25" customHeight="1" x14ac:dyDescent="0.25">
      <c r="A53" s="9" t="str">
        <f>+'PI Budget'!A58</f>
        <v>TBD</v>
      </c>
      <c r="B53" s="9"/>
      <c r="C53" s="9"/>
      <c r="D53" s="9"/>
      <c r="E53" s="9"/>
      <c r="F53" s="9"/>
      <c r="G53" s="133">
        <v>0</v>
      </c>
      <c r="H53" s="133">
        <v>0</v>
      </c>
      <c r="I53" s="133">
        <v>0</v>
      </c>
      <c r="J53" s="133">
        <v>0</v>
      </c>
      <c r="K53" s="133">
        <v>0</v>
      </c>
      <c r="L53" s="12">
        <f>SUM(G53:K53)</f>
        <v>0</v>
      </c>
      <c r="M53" s="163"/>
      <c r="N53" s="163"/>
      <c r="O53" s="133"/>
      <c r="P53" s="133"/>
      <c r="Q53" s="133"/>
      <c r="R53" s="107"/>
      <c r="S53" s="9"/>
      <c r="T53" s="9"/>
      <c r="U53" s="9"/>
      <c r="V53" s="9"/>
      <c r="W53" s="9"/>
      <c r="X53" s="9"/>
      <c r="Y53" s="133"/>
      <c r="Z53" s="133"/>
      <c r="AA53" s="133"/>
      <c r="AB53" s="133"/>
      <c r="AC53" s="133"/>
      <c r="AD53" s="12"/>
      <c r="AE53" s="128"/>
      <c r="AF53" s="133"/>
      <c r="AG53" s="133"/>
      <c r="AH53" s="133"/>
      <c r="AL53" s="58"/>
      <c r="AM53" s="53"/>
      <c r="AN53" s="53"/>
      <c r="AO53" s="53"/>
      <c r="AP53" s="58"/>
      <c r="AQ53" s="53"/>
      <c r="AR53" s="332"/>
      <c r="AS53" s="59"/>
      <c r="AT53" s="297"/>
    </row>
    <row r="54" spans="1:46" s="4" customFormat="1" ht="13.8" x14ac:dyDescent="0.25">
      <c r="A54" s="9" t="e">
        <f>+'PI Budget'!#REF!</f>
        <v>#REF!</v>
      </c>
      <c r="B54" s="9"/>
      <c r="C54" s="9"/>
      <c r="D54" s="9"/>
      <c r="E54" s="9"/>
      <c r="F54" s="9"/>
      <c r="G54" s="133">
        <v>0</v>
      </c>
      <c r="H54" s="133">
        <v>0</v>
      </c>
      <c r="I54" s="133">
        <v>0</v>
      </c>
      <c r="J54" s="133">
        <v>0</v>
      </c>
      <c r="K54" s="133">
        <v>0</v>
      </c>
      <c r="L54" s="12">
        <f>SUM(G54:K54)</f>
        <v>0</v>
      </c>
      <c r="M54" s="163"/>
      <c r="N54" s="163"/>
      <c r="O54" s="133"/>
      <c r="P54" s="133"/>
      <c r="Q54" s="133"/>
      <c r="R54" s="107"/>
      <c r="S54" s="9" t="s">
        <v>55</v>
      </c>
      <c r="T54" s="9"/>
      <c r="U54" s="9"/>
      <c r="V54" s="9"/>
      <c r="W54" s="9"/>
      <c r="X54" s="9"/>
      <c r="Y54" s="133">
        <v>0</v>
      </c>
      <c r="Z54" s="133">
        <v>0</v>
      </c>
      <c r="AA54" s="133">
        <v>0</v>
      </c>
      <c r="AB54" s="133">
        <v>0</v>
      </c>
      <c r="AC54" s="133">
        <v>0</v>
      </c>
      <c r="AD54" s="12">
        <f>SUM(Y54:AC54)</f>
        <v>0</v>
      </c>
      <c r="AE54" s="128"/>
      <c r="AF54" s="133"/>
      <c r="AG54" s="133"/>
      <c r="AH54" s="133"/>
      <c r="AL54" s="58">
        <f>+AP48</f>
        <v>-1</v>
      </c>
      <c r="AM54" s="53" t="s">
        <v>184</v>
      </c>
      <c r="AN54" s="53"/>
      <c r="AO54" s="58" t="s">
        <v>173</v>
      </c>
      <c r="AP54" s="71">
        <f>+AL48</f>
        <v>0</v>
      </c>
      <c r="AQ54" s="53" t="s">
        <v>176</v>
      </c>
      <c r="AR54" s="62">
        <v>39</v>
      </c>
      <c r="AS54" s="59" t="s">
        <v>177</v>
      </c>
      <c r="AT54" s="297">
        <f>ROUND(AL54*AP54*AR54*AR48,0)</f>
        <v>0</v>
      </c>
    </row>
    <row r="55" spans="1:46" s="4" customFormat="1" ht="13.8" x14ac:dyDescent="0.25">
      <c r="A55" s="13" t="s">
        <v>56</v>
      </c>
      <c r="B55" s="13"/>
      <c r="C55" s="8"/>
      <c r="D55" s="8"/>
      <c r="E55" s="8"/>
      <c r="F55" s="8"/>
      <c r="G55" s="135">
        <f>SUM(G51:G54)</f>
        <v>0</v>
      </c>
      <c r="H55" s="135">
        <f>SUM(H51:H54)</f>
        <v>0</v>
      </c>
      <c r="I55" s="135">
        <f>SUM(I51:I54)</f>
        <v>0</v>
      </c>
      <c r="J55" s="135">
        <f>SUM(J51:J54)</f>
        <v>0</v>
      </c>
      <c r="K55" s="135">
        <f>SUM(K51:K54)</f>
        <v>0</v>
      </c>
      <c r="L55" s="14">
        <f>SUM(G55:K55)</f>
        <v>0</v>
      </c>
      <c r="M55" s="163"/>
      <c r="N55" s="163"/>
      <c r="O55" s="163"/>
      <c r="P55" s="163"/>
      <c r="Q55" s="163"/>
      <c r="R55" s="107"/>
      <c r="S55" s="13" t="s">
        <v>56</v>
      </c>
      <c r="T55" s="13"/>
      <c r="U55" s="8"/>
      <c r="V55" s="8"/>
      <c r="W55" s="8"/>
      <c r="X55" s="8"/>
      <c r="Y55" s="135">
        <f>SUM(Y51:Y54)</f>
        <v>0</v>
      </c>
      <c r="Z55" s="135">
        <f>SUM(Z51:Z54)</f>
        <v>0</v>
      </c>
      <c r="AA55" s="135">
        <f>SUM(AA51:AA54)</f>
        <v>0</v>
      </c>
      <c r="AB55" s="135">
        <f>SUM(AB51:AB54)</f>
        <v>0</v>
      </c>
      <c r="AC55" s="135">
        <f>SUM(AC51:AC54)</f>
        <v>0</v>
      </c>
      <c r="AD55" s="14">
        <f>SUM(Y55:AC55)</f>
        <v>0</v>
      </c>
      <c r="AE55" s="128"/>
      <c r="AF55" s="163"/>
      <c r="AG55" s="163"/>
      <c r="AH55" s="163"/>
      <c r="AL55" s="58"/>
      <c r="AM55" s="53" t="s">
        <v>180</v>
      </c>
      <c r="AN55" s="53"/>
      <c r="AO55" s="58"/>
      <c r="AP55" s="58"/>
      <c r="AQ55" s="53"/>
      <c r="AR55" s="58"/>
      <c r="AS55" s="59"/>
      <c r="AT55" s="70">
        <v>0</v>
      </c>
    </row>
    <row r="56" spans="1:46" s="4" customFormat="1" ht="6" customHeight="1" x14ac:dyDescent="0.25">
      <c r="A56" s="9"/>
      <c r="B56" s="9"/>
      <c r="C56" s="9"/>
      <c r="D56" s="9"/>
      <c r="E56" s="9"/>
      <c r="F56" s="9"/>
      <c r="G56" s="9"/>
      <c r="H56" s="9"/>
      <c r="I56" s="9"/>
      <c r="J56" s="9"/>
      <c r="K56" s="12"/>
      <c r="L56" s="12"/>
      <c r="M56" s="163"/>
      <c r="N56" s="163"/>
      <c r="O56" s="12"/>
      <c r="P56" s="12"/>
      <c r="Q56" s="12"/>
      <c r="R56" s="107"/>
      <c r="S56" s="9"/>
      <c r="T56" s="9"/>
      <c r="U56" s="9"/>
      <c r="V56" s="9"/>
      <c r="W56" s="9"/>
      <c r="X56" s="9"/>
      <c r="Y56" s="9"/>
      <c r="Z56" s="9"/>
      <c r="AA56" s="9"/>
      <c r="AB56" s="9"/>
      <c r="AC56" s="12"/>
      <c r="AD56" s="12"/>
      <c r="AE56" s="128"/>
      <c r="AF56" s="12"/>
      <c r="AG56" s="12"/>
      <c r="AH56" s="12"/>
      <c r="AL56" s="50"/>
      <c r="AM56" s="50"/>
      <c r="AN56" s="50"/>
      <c r="AO56" s="50"/>
      <c r="AP56" s="50"/>
      <c r="AQ56" s="50"/>
      <c r="AR56" s="50"/>
      <c r="AS56" s="50"/>
      <c r="AT56" s="50"/>
    </row>
    <row r="57" spans="1:46" s="4" customFormat="1" ht="13.8" x14ac:dyDescent="0.25">
      <c r="A57" s="16" t="s">
        <v>57</v>
      </c>
      <c r="B57" s="16"/>
      <c r="C57" s="17"/>
      <c r="D57" s="17"/>
      <c r="E57" s="17"/>
      <c r="F57" s="17"/>
      <c r="G57" s="17"/>
      <c r="H57" s="17"/>
      <c r="I57" s="17"/>
      <c r="J57" s="17"/>
      <c r="K57" s="18"/>
      <c r="L57" s="18"/>
      <c r="M57" s="163"/>
      <c r="N57" s="163"/>
      <c r="O57" s="12"/>
      <c r="P57" s="12"/>
      <c r="Q57" s="12"/>
      <c r="R57" s="107"/>
      <c r="S57" s="16" t="s">
        <v>57</v>
      </c>
      <c r="T57" s="16"/>
      <c r="U57" s="17"/>
      <c r="V57" s="17"/>
      <c r="W57" s="17"/>
      <c r="X57" s="17"/>
      <c r="Y57" s="17"/>
      <c r="Z57" s="17"/>
      <c r="AA57" s="17"/>
      <c r="AB57" s="17"/>
      <c r="AC57" s="18"/>
      <c r="AD57" s="18"/>
      <c r="AE57" s="128"/>
      <c r="AF57" s="12"/>
      <c r="AG57" s="12"/>
      <c r="AH57" s="12"/>
      <c r="AL57" s="58"/>
      <c r="AM57" s="53" t="s">
        <v>181</v>
      </c>
      <c r="AN57" s="53"/>
      <c r="AO57" s="58"/>
      <c r="AP57" s="58"/>
      <c r="AQ57" s="53"/>
      <c r="AR57" s="58"/>
      <c r="AS57" s="59"/>
      <c r="AT57" s="69">
        <f>+AL48*400</f>
        <v>0</v>
      </c>
    </row>
    <row r="58" spans="1:46" s="4" customFormat="1" ht="14.25" customHeight="1" x14ac:dyDescent="0.25">
      <c r="A58" s="9" t="e">
        <f>+'PI Budget'!#REF!</f>
        <v>#REF!</v>
      </c>
      <c r="B58" s="9"/>
      <c r="C58" s="9"/>
      <c r="D58" s="9"/>
      <c r="E58" s="9"/>
      <c r="F58" s="9"/>
      <c r="G58" s="133">
        <v>0</v>
      </c>
      <c r="H58" s="133">
        <v>0</v>
      </c>
      <c r="I58" s="133">
        <v>0</v>
      </c>
      <c r="J58" s="133">
        <v>0</v>
      </c>
      <c r="K58" s="133">
        <v>0</v>
      </c>
      <c r="L58" s="12">
        <f t="shared" ref="L58:L63" si="23">SUM(G58:K58)</f>
        <v>0</v>
      </c>
      <c r="M58" s="163"/>
      <c r="N58" s="163"/>
      <c r="O58" s="133"/>
      <c r="P58" s="133"/>
      <c r="Q58" s="133"/>
      <c r="R58" s="107"/>
      <c r="S58" s="9" t="s">
        <v>58</v>
      </c>
      <c r="T58" s="9"/>
      <c r="U58" s="9"/>
      <c r="V58" s="9"/>
      <c r="W58" s="9"/>
      <c r="X58" s="9"/>
      <c r="Y58" s="133">
        <v>0</v>
      </c>
      <c r="Z58" s="133">
        <v>0</v>
      </c>
      <c r="AA58" s="133">
        <v>0</v>
      </c>
      <c r="AB58" s="133">
        <v>0</v>
      </c>
      <c r="AC58" s="133">
        <v>0</v>
      </c>
      <c r="AD58" s="12">
        <f t="shared" ref="AD58:AD63" si="24">SUM(Y58:AC58)</f>
        <v>0</v>
      </c>
      <c r="AE58" s="128"/>
      <c r="AF58" s="133"/>
      <c r="AG58" s="133"/>
      <c r="AH58" s="133"/>
      <c r="AL58" s="298">
        <f>+AL48</f>
        <v>0</v>
      </c>
      <c r="AM58" s="53" t="s">
        <v>185</v>
      </c>
      <c r="AN58" s="53"/>
      <c r="AO58" s="58"/>
      <c r="AP58" s="58"/>
      <c r="AQ58" s="53"/>
      <c r="AR58" s="58"/>
      <c r="AS58" s="59"/>
      <c r="AT58" s="69">
        <f>+AL58*100</f>
        <v>0</v>
      </c>
    </row>
    <row r="59" spans="1:46" s="4" customFormat="1" ht="14.25" customHeight="1" x14ac:dyDescent="0.25">
      <c r="A59" s="9" t="e">
        <f>+'PI Budget'!#REF!</f>
        <v>#REF!</v>
      </c>
      <c r="B59" s="9"/>
      <c r="C59" s="9"/>
      <c r="D59" s="9"/>
      <c r="E59" s="9"/>
      <c r="F59" s="9"/>
      <c r="G59" s="133">
        <v>0</v>
      </c>
      <c r="H59" s="133">
        <v>0</v>
      </c>
      <c r="I59" s="133">
        <v>0</v>
      </c>
      <c r="J59" s="133">
        <v>0</v>
      </c>
      <c r="K59" s="133">
        <v>0</v>
      </c>
      <c r="L59" s="12">
        <f t="shared" si="23"/>
        <v>0</v>
      </c>
      <c r="M59" s="163"/>
      <c r="N59" s="163"/>
      <c r="O59" s="142"/>
      <c r="P59" s="142"/>
      <c r="Q59" s="142"/>
      <c r="R59" s="107"/>
      <c r="S59" s="9" t="s">
        <v>58</v>
      </c>
      <c r="T59" s="9"/>
      <c r="U59" s="9"/>
      <c r="V59" s="9"/>
      <c r="W59" s="9"/>
      <c r="X59" s="9"/>
      <c r="Y59" s="133">
        <v>0</v>
      </c>
      <c r="Z59" s="133">
        <v>0</v>
      </c>
      <c r="AA59" s="133">
        <v>0</v>
      </c>
      <c r="AB59" s="133">
        <v>0</v>
      </c>
      <c r="AC59" s="133">
        <v>0</v>
      </c>
      <c r="AD59" s="12">
        <f t="shared" si="24"/>
        <v>0</v>
      </c>
      <c r="AE59" s="128"/>
      <c r="AF59" s="142"/>
      <c r="AG59" s="142"/>
      <c r="AH59" s="142"/>
      <c r="AL59" s="58"/>
      <c r="AM59" s="53" t="s">
        <v>187</v>
      </c>
      <c r="AN59" s="53"/>
      <c r="AO59" s="64" t="s">
        <v>173</v>
      </c>
      <c r="AP59" s="217">
        <v>0.44500000000000001</v>
      </c>
      <c r="AQ59" s="53" t="s">
        <v>188</v>
      </c>
      <c r="AR59" s="72">
        <v>0</v>
      </c>
      <c r="AS59" s="59" t="s">
        <v>189</v>
      </c>
      <c r="AT59" s="297">
        <f>ROUND(AP59*AR59*AR48*AL48,0)</f>
        <v>0</v>
      </c>
    </row>
    <row r="60" spans="1:46" s="4" customFormat="1" ht="14.1" customHeight="1" outlineLevel="1" x14ac:dyDescent="0.25">
      <c r="A60" s="9" t="str">
        <f>+'PI Budget'!A62</f>
        <v>TBD Contract</v>
      </c>
      <c r="B60" s="9"/>
      <c r="C60" s="9"/>
      <c r="D60" s="9"/>
      <c r="E60" s="9"/>
      <c r="F60" s="9"/>
      <c r="G60" s="133">
        <v>0</v>
      </c>
      <c r="H60" s="133">
        <v>0</v>
      </c>
      <c r="I60" s="133">
        <v>0</v>
      </c>
      <c r="J60" s="133">
        <v>0</v>
      </c>
      <c r="K60" s="133">
        <v>0</v>
      </c>
      <c r="L60" s="12">
        <f t="shared" si="23"/>
        <v>0</v>
      </c>
      <c r="M60" s="163"/>
      <c r="N60" s="163"/>
      <c r="O60" s="125"/>
      <c r="P60" s="133"/>
      <c r="Q60" s="133"/>
      <c r="R60" s="107"/>
      <c r="S60" s="9" t="s">
        <v>58</v>
      </c>
      <c r="T60" s="9"/>
      <c r="U60" s="9"/>
      <c r="V60" s="9"/>
      <c r="W60" s="9"/>
      <c r="X60" s="9"/>
      <c r="Y60" s="133">
        <v>0</v>
      </c>
      <c r="Z60" s="133">
        <v>0</v>
      </c>
      <c r="AA60" s="133">
        <v>0</v>
      </c>
      <c r="AB60" s="133">
        <v>0</v>
      </c>
      <c r="AC60" s="133">
        <v>0</v>
      </c>
      <c r="AD60" s="12">
        <f t="shared" si="24"/>
        <v>0</v>
      </c>
      <c r="AE60" s="128"/>
      <c r="AF60" s="125"/>
      <c r="AG60" s="133"/>
      <c r="AH60" s="133"/>
      <c r="AL60" s="203" t="s">
        <v>182</v>
      </c>
      <c r="AM60" s="202"/>
      <c r="AN60" s="203"/>
      <c r="AO60" s="203"/>
      <c r="AP60" s="203"/>
      <c r="AQ60" s="203"/>
      <c r="AR60" s="203"/>
      <c r="AS60" s="203"/>
      <c r="AT60" s="299">
        <f>SUM(AT50:AT59)</f>
        <v>0</v>
      </c>
    </row>
    <row r="61" spans="1:46" s="4" customFormat="1" ht="14.1" customHeight="1" outlineLevel="1" x14ac:dyDescent="0.25">
      <c r="A61" s="9" t="str">
        <f>+'PI Budget'!A63</f>
        <v>TBD Contract</v>
      </c>
      <c r="B61" s="9"/>
      <c r="C61" s="9"/>
      <c r="D61" s="9"/>
      <c r="E61" s="9"/>
      <c r="F61" s="9"/>
      <c r="G61" s="133">
        <v>0</v>
      </c>
      <c r="H61" s="133">
        <v>0</v>
      </c>
      <c r="I61" s="133">
        <v>0</v>
      </c>
      <c r="J61" s="133">
        <v>0</v>
      </c>
      <c r="K61" s="133">
        <v>0</v>
      </c>
      <c r="L61" s="12">
        <f t="shared" si="23"/>
        <v>0</v>
      </c>
      <c r="M61" s="163"/>
      <c r="N61" s="163"/>
      <c r="O61" s="133"/>
      <c r="P61" s="133"/>
      <c r="Q61" s="133"/>
      <c r="R61" s="107"/>
      <c r="S61" s="9" t="s">
        <v>58</v>
      </c>
      <c r="T61" s="9"/>
      <c r="U61" s="9"/>
      <c r="V61" s="9"/>
      <c r="W61" s="9"/>
      <c r="X61" s="9"/>
      <c r="Y61" s="133">
        <v>0</v>
      </c>
      <c r="Z61" s="133">
        <v>0</v>
      </c>
      <c r="AA61" s="133">
        <v>0</v>
      </c>
      <c r="AB61" s="133">
        <v>0</v>
      </c>
      <c r="AC61" s="133">
        <v>0</v>
      </c>
      <c r="AD61" s="12">
        <f t="shared" si="24"/>
        <v>0</v>
      </c>
      <c r="AE61" s="128"/>
      <c r="AF61" s="133"/>
      <c r="AG61" s="133"/>
      <c r="AH61" s="133"/>
      <c r="AL61" s="303"/>
      <c r="AM61" s="303"/>
      <c r="AN61" s="303"/>
      <c r="AO61" s="303"/>
      <c r="AP61" s="303"/>
      <c r="AQ61" s="303"/>
      <c r="AR61" s="303"/>
      <c r="AS61" s="303"/>
      <c r="AT61" s="303"/>
    </row>
    <row r="62" spans="1:46" s="4" customFormat="1" ht="14.1" customHeight="1" outlineLevel="1" x14ac:dyDescent="0.25">
      <c r="A62" s="13" t="s">
        <v>59</v>
      </c>
      <c r="B62" s="13"/>
      <c r="C62" s="8"/>
      <c r="D62" s="8"/>
      <c r="E62" s="8"/>
      <c r="F62" s="8"/>
      <c r="G62" s="135">
        <f>SUM(G58:G61)</f>
        <v>0</v>
      </c>
      <c r="H62" s="135">
        <f>SUM(H58:H61)</f>
        <v>0</v>
      </c>
      <c r="I62" s="135">
        <f>SUM(I58:I61)</f>
        <v>0</v>
      </c>
      <c r="J62" s="135">
        <f>SUM(J58:J61)</f>
        <v>0</v>
      </c>
      <c r="K62" s="135">
        <f>SUM(K58:K61)</f>
        <v>0</v>
      </c>
      <c r="L62" s="14">
        <f t="shared" si="23"/>
        <v>0</v>
      </c>
      <c r="M62" s="163"/>
      <c r="N62" s="163"/>
      <c r="O62" s="163"/>
      <c r="P62" s="163"/>
      <c r="Q62" s="163"/>
      <c r="R62" s="107"/>
      <c r="S62" s="13" t="s">
        <v>59</v>
      </c>
      <c r="T62" s="13"/>
      <c r="U62" s="8"/>
      <c r="V62" s="8"/>
      <c r="W62" s="8"/>
      <c r="X62" s="8"/>
      <c r="Y62" s="135">
        <f>SUM(Y58:Y61)</f>
        <v>0</v>
      </c>
      <c r="Z62" s="135">
        <f>SUM(Z58:Z61)</f>
        <v>0</v>
      </c>
      <c r="AA62" s="135">
        <f>SUM(AA58:AA61)</f>
        <v>0</v>
      </c>
      <c r="AB62" s="135">
        <f>SUM(AB58:AB61)</f>
        <v>0</v>
      </c>
      <c r="AC62" s="135">
        <f>SUM(AC58:AC61)</f>
        <v>0</v>
      </c>
      <c r="AD62" s="14">
        <f t="shared" si="24"/>
        <v>0</v>
      </c>
      <c r="AE62" s="128"/>
      <c r="AF62" s="163"/>
      <c r="AG62" s="163"/>
      <c r="AH62" s="163"/>
      <c r="AL62" s="627"/>
      <c r="AM62" s="627"/>
      <c r="AN62" s="627"/>
      <c r="AO62" s="627"/>
      <c r="AP62" s="627"/>
      <c r="AQ62" s="627"/>
      <c r="AR62" s="627"/>
      <c r="AS62" s="627"/>
      <c r="AT62" s="627"/>
    </row>
    <row r="63" spans="1:46" s="4" customFormat="1" ht="14.1" customHeight="1" outlineLevel="1" x14ac:dyDescent="0.25">
      <c r="A63" s="111" t="s">
        <v>60</v>
      </c>
      <c r="B63" s="111"/>
      <c r="C63" s="112"/>
      <c r="D63" s="112"/>
      <c r="E63" s="112"/>
      <c r="F63" s="112"/>
      <c r="G63" s="137">
        <v>0</v>
      </c>
      <c r="H63" s="137">
        <v>0</v>
      </c>
      <c r="I63" s="137">
        <v>0</v>
      </c>
      <c r="J63" s="137">
        <v>0</v>
      </c>
      <c r="K63" s="137">
        <v>0</v>
      </c>
      <c r="L63" s="113">
        <f t="shared" si="23"/>
        <v>0</v>
      </c>
      <c r="M63" s="163"/>
      <c r="N63" s="163"/>
      <c r="O63" s="163"/>
      <c r="P63" s="163"/>
      <c r="Q63" s="163"/>
      <c r="R63" s="107"/>
      <c r="S63" s="111" t="s">
        <v>60</v>
      </c>
      <c r="T63" s="111"/>
      <c r="U63" s="112"/>
      <c r="V63" s="112"/>
      <c r="W63" s="112"/>
      <c r="X63" s="112"/>
      <c r="Y63" s="137">
        <v>0</v>
      </c>
      <c r="Z63" s="137">
        <v>0</v>
      </c>
      <c r="AA63" s="137">
        <v>0</v>
      </c>
      <c r="AB63" s="137">
        <v>0</v>
      </c>
      <c r="AC63" s="137">
        <v>0</v>
      </c>
      <c r="AD63" s="113">
        <f t="shared" si="24"/>
        <v>0</v>
      </c>
      <c r="AE63" s="128"/>
      <c r="AF63" s="163"/>
      <c r="AG63" s="163"/>
      <c r="AH63" s="163"/>
      <c r="AL63" s="312" t="s">
        <v>183</v>
      </c>
      <c r="AM63" s="306"/>
      <c r="AN63" s="306"/>
      <c r="AO63" s="306"/>
      <c r="AP63" s="306"/>
      <c r="AQ63" s="306"/>
      <c r="AR63" s="306"/>
      <c r="AS63" s="307"/>
      <c r="AT63" s="307"/>
    </row>
    <row r="64" spans="1:46" s="4" customFormat="1" ht="6" customHeight="1" x14ac:dyDescent="0.25">
      <c r="A64" s="9"/>
      <c r="B64" s="9"/>
      <c r="C64" s="9"/>
      <c r="D64" s="9"/>
      <c r="E64" s="9"/>
      <c r="F64" s="9"/>
      <c r="G64" s="9"/>
      <c r="H64" s="9"/>
      <c r="I64" s="9"/>
      <c r="J64" s="9"/>
      <c r="K64" s="12"/>
      <c r="L64" s="12"/>
      <c r="M64" s="163"/>
      <c r="N64" s="163"/>
      <c r="O64" s="12"/>
      <c r="P64" s="12"/>
      <c r="Q64" s="12"/>
      <c r="R64" s="107"/>
      <c r="S64" s="9"/>
      <c r="T64" s="9"/>
      <c r="U64" s="9"/>
      <c r="V64" s="9"/>
      <c r="W64" s="9"/>
      <c r="X64" s="9"/>
      <c r="Y64" s="9"/>
      <c r="Z64" s="9"/>
      <c r="AA64" s="9"/>
      <c r="AB64" s="9"/>
      <c r="AC64" s="12"/>
      <c r="AD64" s="12"/>
      <c r="AE64" s="128"/>
      <c r="AF64" s="12"/>
      <c r="AG64" s="12"/>
      <c r="AH64" s="12"/>
      <c r="AL64" s="50"/>
      <c r="AM64" s="50"/>
      <c r="AN64" s="50"/>
      <c r="AO64" s="50"/>
      <c r="AP64" s="50"/>
      <c r="AQ64" s="50"/>
      <c r="AR64" s="50"/>
      <c r="AS64" s="50"/>
      <c r="AT64" s="50"/>
    </row>
    <row r="65" spans="1:46" s="4" customFormat="1" ht="14.25" customHeight="1" x14ac:dyDescent="0.25">
      <c r="A65" s="16" t="s">
        <v>61</v>
      </c>
      <c r="B65" s="16"/>
      <c r="C65" s="17"/>
      <c r="D65" s="17"/>
      <c r="E65" s="17"/>
      <c r="F65" s="17"/>
      <c r="G65" s="17"/>
      <c r="H65" s="17"/>
      <c r="I65" s="17"/>
      <c r="J65" s="17"/>
      <c r="K65" s="18"/>
      <c r="L65" s="18"/>
      <c r="M65" s="163"/>
      <c r="N65" s="163"/>
      <c r="O65" s="146"/>
      <c r="P65" s="12"/>
      <c r="Q65" s="12"/>
      <c r="R65" s="107"/>
      <c r="S65" s="16" t="s">
        <v>61</v>
      </c>
      <c r="T65" s="16"/>
      <c r="U65" s="17"/>
      <c r="V65" s="17"/>
      <c r="W65" s="17"/>
      <c r="X65" s="17"/>
      <c r="Y65" s="17"/>
      <c r="Z65" s="17"/>
      <c r="AA65" s="17"/>
      <c r="AB65" s="17"/>
      <c r="AC65" s="18"/>
      <c r="AD65" s="18"/>
      <c r="AE65" s="128"/>
      <c r="AF65" s="146"/>
      <c r="AG65" s="12"/>
      <c r="AH65" s="12"/>
      <c r="AL65" s="626" t="s">
        <v>166</v>
      </c>
      <c r="AM65" s="626"/>
      <c r="AN65" s="183"/>
      <c r="AO65" s="183"/>
      <c r="AP65" s="183"/>
      <c r="AQ65" s="183"/>
      <c r="AR65" s="183"/>
      <c r="AS65" s="183"/>
    </row>
    <row r="66" spans="1:46" s="4" customFormat="1" ht="14.1" customHeight="1" outlineLevel="1" x14ac:dyDescent="0.25">
      <c r="A66" s="7" t="str">
        <f>+'PI Budget'!A68</f>
        <v>TBD Equipment</v>
      </c>
      <c r="B66" s="7"/>
      <c r="C66" s="7"/>
      <c r="D66" s="7"/>
      <c r="E66" s="7"/>
      <c r="F66" s="7"/>
      <c r="G66" s="152">
        <v>0</v>
      </c>
      <c r="H66" s="152">
        <v>0</v>
      </c>
      <c r="I66" s="152">
        <v>0</v>
      </c>
      <c r="J66" s="152">
        <v>0</v>
      </c>
      <c r="K66" s="152">
        <v>0</v>
      </c>
      <c r="L66" s="167">
        <f>SUM(G66:K66)</f>
        <v>0</v>
      </c>
      <c r="M66" s="163"/>
      <c r="N66" s="163"/>
      <c r="O66" s="142"/>
      <c r="P66" s="142"/>
      <c r="Q66" s="142"/>
      <c r="R66" s="107"/>
      <c r="S66" s="7" t="s">
        <v>62</v>
      </c>
      <c r="T66" s="7"/>
      <c r="U66" s="7"/>
      <c r="V66" s="7"/>
      <c r="W66" s="7"/>
      <c r="X66" s="7"/>
      <c r="Y66" s="152">
        <v>0</v>
      </c>
      <c r="Z66" s="152">
        <v>0</v>
      </c>
      <c r="AA66" s="152">
        <v>0</v>
      </c>
      <c r="AB66" s="152">
        <v>0</v>
      </c>
      <c r="AC66" s="152">
        <v>0</v>
      </c>
      <c r="AD66" s="167">
        <f>SUM(Y66:AC66)</f>
        <v>0</v>
      </c>
      <c r="AE66" s="128"/>
      <c r="AF66" s="142"/>
      <c r="AG66" s="142"/>
      <c r="AH66" s="142"/>
      <c r="AL66" s="50"/>
      <c r="AM66" s="50"/>
      <c r="AN66" s="50"/>
      <c r="AO66" s="50"/>
      <c r="AP66" s="50"/>
      <c r="AQ66" s="50"/>
      <c r="AR66" s="50"/>
      <c r="AS66" s="50"/>
      <c r="AT66" s="53"/>
    </row>
    <row r="67" spans="1:46" s="4" customFormat="1" ht="14.1" customHeight="1" outlineLevel="1" x14ac:dyDescent="0.25">
      <c r="A67" s="7" t="str">
        <f>+'PI Budget'!A69</f>
        <v>TBD Equipment</v>
      </c>
      <c r="B67" s="7"/>
      <c r="C67" s="7"/>
      <c r="D67" s="7"/>
      <c r="E67" s="7"/>
      <c r="F67" s="7"/>
      <c r="G67" s="152">
        <v>0</v>
      </c>
      <c r="H67" s="152">
        <v>0</v>
      </c>
      <c r="I67" s="152">
        <v>0</v>
      </c>
      <c r="J67" s="152">
        <v>0</v>
      </c>
      <c r="K67" s="152">
        <v>0</v>
      </c>
      <c r="L67" s="167">
        <f>SUM(G67:K67)</f>
        <v>0</v>
      </c>
      <c r="M67" s="163"/>
      <c r="N67" s="163"/>
      <c r="O67" s="142"/>
      <c r="P67" s="142"/>
      <c r="Q67" s="142"/>
      <c r="R67" s="107"/>
      <c r="S67" s="7" t="s">
        <v>63</v>
      </c>
      <c r="T67" s="7"/>
      <c r="U67" s="7"/>
      <c r="V67" s="7"/>
      <c r="W67" s="7"/>
      <c r="X67" s="7"/>
      <c r="Y67" s="152">
        <v>0</v>
      </c>
      <c r="Z67" s="152">
        <v>0</v>
      </c>
      <c r="AA67" s="152">
        <v>0</v>
      </c>
      <c r="AB67" s="152">
        <v>0</v>
      </c>
      <c r="AC67" s="152">
        <v>0</v>
      </c>
      <c r="AD67" s="167">
        <f>SUM(Y67:AC67)</f>
        <v>0</v>
      </c>
      <c r="AE67" s="128"/>
      <c r="AF67" s="142"/>
      <c r="AG67" s="142"/>
      <c r="AH67" s="142"/>
      <c r="AL67" s="214">
        <f>+O47</f>
        <v>0</v>
      </c>
      <c r="AM67" s="53" t="s">
        <v>169</v>
      </c>
      <c r="AN67" s="214">
        <f>+P47</f>
        <v>0</v>
      </c>
      <c r="AO67" s="53" t="s">
        <v>49</v>
      </c>
      <c r="AP67" s="58">
        <f>+AN67-1</f>
        <v>-1</v>
      </c>
      <c r="AQ67" s="53" t="s">
        <v>170</v>
      </c>
      <c r="AR67" s="214">
        <f>+Q47</f>
        <v>0</v>
      </c>
      <c r="AS67" s="59" t="s">
        <v>171</v>
      </c>
      <c r="AT67" s="297"/>
    </row>
    <row r="68" spans="1:46" s="4" customFormat="1" ht="14.25" customHeight="1" outlineLevel="1" x14ac:dyDescent="0.25">
      <c r="A68" s="7" t="str">
        <f>+'PI Budget'!A70</f>
        <v>TBD Equipment</v>
      </c>
      <c r="B68" s="7"/>
      <c r="C68" s="7"/>
      <c r="D68" s="7"/>
      <c r="E68" s="7"/>
      <c r="F68" s="7"/>
      <c r="G68" s="152">
        <v>0</v>
      </c>
      <c r="H68" s="152">
        <v>0</v>
      </c>
      <c r="I68" s="152">
        <v>0</v>
      </c>
      <c r="J68" s="152">
        <v>0</v>
      </c>
      <c r="K68" s="152">
        <v>0</v>
      </c>
      <c r="L68" s="167">
        <f>SUM(G68:K68)</f>
        <v>0</v>
      </c>
      <c r="M68" s="163"/>
      <c r="N68" s="163"/>
      <c r="O68" s="142"/>
      <c r="P68" s="142"/>
      <c r="Q68" s="142"/>
      <c r="R68" s="107"/>
      <c r="S68" s="7" t="s">
        <v>63</v>
      </c>
      <c r="T68" s="7"/>
      <c r="U68" s="7"/>
      <c r="V68" s="7"/>
      <c r="W68" s="7"/>
      <c r="X68" s="7"/>
      <c r="Y68" s="152">
        <v>0</v>
      </c>
      <c r="Z68" s="152">
        <v>0</v>
      </c>
      <c r="AA68" s="152">
        <v>0</v>
      </c>
      <c r="AB68" s="152">
        <v>0</v>
      </c>
      <c r="AC68" s="152">
        <v>0</v>
      </c>
      <c r="AD68" s="167">
        <f>SUM(Y68:AC68)</f>
        <v>0</v>
      </c>
      <c r="AE68" s="128"/>
      <c r="AF68" s="142"/>
      <c r="AG68" s="142"/>
      <c r="AH68" s="142"/>
      <c r="AL68" s="50"/>
      <c r="AM68" s="50"/>
      <c r="AN68" s="50"/>
      <c r="AO68" s="50"/>
      <c r="AP68" s="50"/>
      <c r="AQ68" s="50"/>
      <c r="AR68" s="50"/>
      <c r="AS68" s="50"/>
      <c r="AT68" s="50"/>
    </row>
    <row r="69" spans="1:46" s="4" customFormat="1" ht="14.1" customHeight="1" outlineLevel="1" x14ac:dyDescent="0.25">
      <c r="A69" s="13" t="s">
        <v>64</v>
      </c>
      <c r="B69" s="13"/>
      <c r="C69" s="8"/>
      <c r="D69" s="8"/>
      <c r="E69" s="8"/>
      <c r="F69" s="8"/>
      <c r="G69" s="135">
        <f>SUM(G66:G68)</f>
        <v>0</v>
      </c>
      <c r="H69" s="135">
        <f>SUM(H66:H68)</f>
        <v>0</v>
      </c>
      <c r="I69" s="135">
        <f>SUM(I66:I68)</f>
        <v>0</v>
      </c>
      <c r="J69" s="135">
        <f>SUM(J66:J68)</f>
        <v>0</v>
      </c>
      <c r="K69" s="135">
        <f>SUM(K66:K68)</f>
        <v>0</v>
      </c>
      <c r="L69" s="14">
        <f>SUM(G69:K69)</f>
        <v>0</v>
      </c>
      <c r="M69" s="163"/>
      <c r="N69" s="163"/>
      <c r="O69" s="163"/>
      <c r="P69" s="163"/>
      <c r="Q69" s="163"/>
      <c r="R69" s="107"/>
      <c r="S69" s="13" t="s">
        <v>64</v>
      </c>
      <c r="T69" s="13"/>
      <c r="U69" s="8"/>
      <c r="V69" s="8"/>
      <c r="W69" s="8"/>
      <c r="X69" s="8"/>
      <c r="Y69" s="135">
        <f>SUM(Y66:Y68)</f>
        <v>0</v>
      </c>
      <c r="Z69" s="135">
        <f>SUM(Z66:Z68)</f>
        <v>0</v>
      </c>
      <c r="AA69" s="135">
        <f>SUM(AA66:AA68)</f>
        <v>0</v>
      </c>
      <c r="AB69" s="135">
        <f>SUM(AB66:AB68)</f>
        <v>0</v>
      </c>
      <c r="AC69" s="135">
        <f>SUM(AC66:AC68)</f>
        <v>0</v>
      </c>
      <c r="AD69" s="14">
        <f>SUM(Y69:AC69)</f>
        <v>0</v>
      </c>
      <c r="AE69" s="128"/>
      <c r="AF69" s="163"/>
      <c r="AG69" s="163"/>
      <c r="AH69" s="163"/>
      <c r="AL69" s="58">
        <f>AL67</f>
        <v>0</v>
      </c>
      <c r="AM69" s="59" t="s">
        <v>172</v>
      </c>
      <c r="AN69" s="53"/>
      <c r="AO69" s="58" t="s">
        <v>173</v>
      </c>
      <c r="AP69" s="58"/>
      <c r="AQ69" s="53"/>
      <c r="AR69" s="302">
        <v>400</v>
      </c>
      <c r="AS69" s="59" t="s">
        <v>174</v>
      </c>
      <c r="AT69" s="297">
        <f>ROUND(AL69*AR69*AR67,0)</f>
        <v>0</v>
      </c>
    </row>
    <row r="70" spans="1:46" s="4" customFormat="1" ht="6" customHeight="1" x14ac:dyDescent="0.25">
      <c r="A70" s="11"/>
      <c r="B70" s="11"/>
      <c r="C70" s="9"/>
      <c r="D70" s="9"/>
      <c r="E70" s="9"/>
      <c r="F70" s="9"/>
      <c r="G70" s="9"/>
      <c r="H70" s="9"/>
      <c r="I70" s="9"/>
      <c r="J70" s="9"/>
      <c r="K70" s="12"/>
      <c r="L70" s="12"/>
      <c r="M70" s="163"/>
      <c r="N70" s="163"/>
      <c r="O70" s="12"/>
      <c r="P70" s="12"/>
      <c r="Q70" s="12"/>
      <c r="R70" s="107"/>
      <c r="S70" s="11"/>
      <c r="T70" s="11"/>
      <c r="U70" s="9"/>
      <c r="V70" s="9"/>
      <c r="W70" s="9"/>
      <c r="X70" s="9"/>
      <c r="Y70" s="9"/>
      <c r="Z70" s="9"/>
      <c r="AA70" s="9"/>
      <c r="AB70" s="9"/>
      <c r="AC70" s="12"/>
      <c r="AD70" s="12"/>
      <c r="AE70" s="128"/>
      <c r="AF70" s="12"/>
      <c r="AG70" s="12"/>
      <c r="AH70" s="12"/>
      <c r="AL70" s="50"/>
      <c r="AM70" s="50"/>
      <c r="AN70" s="50"/>
      <c r="AO70" s="50"/>
      <c r="AP70" s="50"/>
      <c r="AQ70" s="50"/>
      <c r="AR70" s="50"/>
      <c r="AS70" s="50"/>
      <c r="AT70" s="50"/>
    </row>
    <row r="71" spans="1:46" s="5" customFormat="1" ht="14.25" customHeight="1" x14ac:dyDescent="0.3">
      <c r="A71" s="16" t="s">
        <v>65</v>
      </c>
      <c r="B71" s="16"/>
      <c r="C71" s="17"/>
      <c r="D71" s="17"/>
      <c r="E71" s="17"/>
      <c r="F71" s="17"/>
      <c r="G71" s="17"/>
      <c r="H71" s="17"/>
      <c r="I71" s="17"/>
      <c r="J71" s="17"/>
      <c r="K71" s="19"/>
      <c r="L71" s="19"/>
      <c r="M71" s="163"/>
      <c r="N71" s="163"/>
      <c r="O71" s="53"/>
      <c r="P71" s="53"/>
      <c r="Q71" s="53"/>
      <c r="R71" s="108"/>
      <c r="S71" s="16" t="s">
        <v>65</v>
      </c>
      <c r="T71" s="16"/>
      <c r="U71" s="17"/>
      <c r="V71" s="17"/>
      <c r="W71" s="17"/>
      <c r="X71" s="17"/>
      <c r="Y71" s="17"/>
      <c r="Z71" s="17"/>
      <c r="AA71" s="17"/>
      <c r="AB71" s="17"/>
      <c r="AC71" s="19"/>
      <c r="AD71" s="19"/>
      <c r="AE71" s="128"/>
      <c r="AF71" s="53"/>
      <c r="AG71" s="53"/>
      <c r="AH71" s="53"/>
      <c r="AL71" s="58">
        <f>AN67</f>
        <v>0</v>
      </c>
      <c r="AM71" s="53" t="s">
        <v>175</v>
      </c>
      <c r="AN71" s="53"/>
      <c r="AO71" s="53"/>
      <c r="AP71" s="58">
        <f>AL67</f>
        <v>0</v>
      </c>
      <c r="AQ71" s="53" t="s">
        <v>176</v>
      </c>
      <c r="AR71" s="63">
        <v>36</v>
      </c>
      <c r="AS71" s="59" t="s">
        <v>177</v>
      </c>
      <c r="AT71" s="297">
        <f>ROUND(AL71*AP71*AR71*AR67,0)</f>
        <v>0</v>
      </c>
    </row>
    <row r="72" spans="1:46" s="5" customFormat="1" ht="14.4" x14ac:dyDescent="0.3">
      <c r="A72" s="9" t="str">
        <f>+'PI Budget'!A74</f>
        <v>TBD</v>
      </c>
      <c r="B72" s="9"/>
      <c r="C72" s="9"/>
      <c r="D72" s="9"/>
      <c r="E72" s="9"/>
      <c r="F72" s="9"/>
      <c r="G72" s="133">
        <v>0</v>
      </c>
      <c r="H72" s="133">
        <v>0</v>
      </c>
      <c r="I72" s="133">
        <v>0</v>
      </c>
      <c r="J72" s="133">
        <v>0</v>
      </c>
      <c r="K72" s="133">
        <v>0</v>
      </c>
      <c r="L72" s="12">
        <f t="shared" ref="L72:L79" si="25">SUM(G72:K72)</f>
        <v>0</v>
      </c>
      <c r="M72" s="163"/>
      <c r="N72" s="163"/>
      <c r="O72" s="133"/>
      <c r="P72" s="133"/>
      <c r="Q72" s="133"/>
      <c r="R72" s="108"/>
      <c r="S72" s="9" t="s">
        <v>55</v>
      </c>
      <c r="T72" s="9"/>
      <c r="U72" s="9"/>
      <c r="V72" s="9"/>
      <c r="W72" s="9"/>
      <c r="X72" s="9"/>
      <c r="Y72" s="133">
        <v>0</v>
      </c>
      <c r="Z72" s="133">
        <v>0</v>
      </c>
      <c r="AA72" s="133">
        <v>0</v>
      </c>
      <c r="AB72" s="133">
        <v>0</v>
      </c>
      <c r="AC72" s="133">
        <v>0</v>
      </c>
      <c r="AD72" s="12">
        <f t="shared" ref="AD72:AD79" si="26">SUM(Y72:AC72)</f>
        <v>0</v>
      </c>
      <c r="AE72" s="128"/>
      <c r="AF72" s="133"/>
      <c r="AG72" s="133"/>
      <c r="AH72" s="133"/>
      <c r="AL72" s="58">
        <f>AP67</f>
        <v>-1</v>
      </c>
      <c r="AM72" s="53" t="s">
        <v>178</v>
      </c>
      <c r="AN72" s="53"/>
      <c r="AO72" s="53"/>
      <c r="AP72" s="58">
        <f>AL67</f>
        <v>0</v>
      </c>
      <c r="AQ72" s="53" t="s">
        <v>176</v>
      </c>
      <c r="AR72" s="68">
        <v>150</v>
      </c>
      <c r="AS72" s="59" t="s">
        <v>179</v>
      </c>
      <c r="AT72" s="297">
        <f>ROUND(AL72*AP72*AR72*AR67,0)</f>
        <v>0</v>
      </c>
    </row>
    <row r="73" spans="1:46" s="5" customFormat="1" ht="14.4" x14ac:dyDescent="0.3">
      <c r="A73" s="9" t="str">
        <f>+'PI Budget'!A75</f>
        <v>TBD</v>
      </c>
      <c r="B73" s="9"/>
      <c r="C73" s="9"/>
      <c r="D73" s="9"/>
      <c r="E73" s="9"/>
      <c r="F73" s="9"/>
      <c r="G73" s="133">
        <v>0</v>
      </c>
      <c r="H73" s="133">
        <v>0</v>
      </c>
      <c r="I73" s="133">
        <v>0</v>
      </c>
      <c r="J73" s="133">
        <v>0</v>
      </c>
      <c r="K73" s="133">
        <v>0</v>
      </c>
      <c r="L73" s="12">
        <f t="shared" si="25"/>
        <v>0</v>
      </c>
      <c r="M73" s="163"/>
      <c r="N73" s="163"/>
      <c r="O73" s="133"/>
      <c r="P73" s="133"/>
      <c r="Q73" s="133"/>
      <c r="R73" s="108"/>
      <c r="S73" s="9" t="s">
        <v>55</v>
      </c>
      <c r="T73" s="9"/>
      <c r="U73" s="9"/>
      <c r="V73" s="9"/>
      <c r="W73" s="9"/>
      <c r="X73" s="9"/>
      <c r="Y73" s="133">
        <v>0</v>
      </c>
      <c r="Z73" s="133">
        <v>0</v>
      </c>
      <c r="AA73" s="133">
        <v>0</v>
      </c>
      <c r="AB73" s="133">
        <v>0</v>
      </c>
      <c r="AC73" s="133">
        <v>0</v>
      </c>
      <c r="AD73" s="12">
        <f t="shared" si="26"/>
        <v>0</v>
      </c>
      <c r="AE73" s="128"/>
      <c r="AF73" s="133"/>
      <c r="AG73" s="133"/>
      <c r="AH73" s="133"/>
      <c r="AL73" s="58">
        <f>+AP67</f>
        <v>-1</v>
      </c>
      <c r="AM73" s="53" t="s">
        <v>184</v>
      </c>
      <c r="AN73" s="53"/>
      <c r="AO73" s="58" t="s">
        <v>173</v>
      </c>
      <c r="AP73" s="71">
        <f>+AL67</f>
        <v>0</v>
      </c>
      <c r="AQ73" s="53" t="s">
        <v>176</v>
      </c>
      <c r="AR73" s="62">
        <v>39</v>
      </c>
      <c r="AS73" s="59" t="s">
        <v>177</v>
      </c>
      <c r="AT73" s="297">
        <f>ROUND(AL73*AP73*AR73*AR67,0)</f>
        <v>0</v>
      </c>
    </row>
    <row r="74" spans="1:46" s="5" customFormat="1" ht="14.25" customHeight="1" outlineLevel="1" x14ac:dyDescent="0.3">
      <c r="A74" s="9" t="str">
        <f>+'PI Budget'!A76</f>
        <v>TBD</v>
      </c>
      <c r="B74" s="9"/>
      <c r="C74" s="9"/>
      <c r="D74" s="9"/>
      <c r="E74" s="9"/>
      <c r="F74" s="9"/>
      <c r="G74" s="133">
        <v>0</v>
      </c>
      <c r="H74" s="133">
        <v>0</v>
      </c>
      <c r="I74" s="133">
        <v>0</v>
      </c>
      <c r="J74" s="133">
        <v>0</v>
      </c>
      <c r="K74" s="133">
        <v>0</v>
      </c>
      <c r="L74" s="12">
        <f t="shared" si="25"/>
        <v>0</v>
      </c>
      <c r="M74" s="163"/>
      <c r="N74" s="163"/>
      <c r="O74" s="133"/>
      <c r="P74" s="133"/>
      <c r="Q74" s="133"/>
      <c r="R74" s="108"/>
      <c r="S74" s="9" t="s">
        <v>55</v>
      </c>
      <c r="T74" s="9"/>
      <c r="U74" s="9"/>
      <c r="V74" s="9"/>
      <c r="W74" s="9"/>
      <c r="X74" s="9"/>
      <c r="Y74" s="133">
        <v>0</v>
      </c>
      <c r="Z74" s="133">
        <v>0</v>
      </c>
      <c r="AA74" s="133">
        <v>0</v>
      </c>
      <c r="AB74" s="133">
        <v>0</v>
      </c>
      <c r="AC74" s="133">
        <v>0</v>
      </c>
      <c r="AD74" s="12">
        <f t="shared" si="26"/>
        <v>0</v>
      </c>
      <c r="AE74" s="128"/>
      <c r="AF74" s="133"/>
      <c r="AG74" s="133"/>
      <c r="AH74" s="133"/>
      <c r="AL74" s="58"/>
      <c r="AM74" s="53" t="s">
        <v>180</v>
      </c>
      <c r="AN74" s="53"/>
      <c r="AO74" s="58"/>
      <c r="AP74" s="58"/>
      <c r="AQ74" s="53"/>
      <c r="AR74" s="58"/>
      <c r="AS74" s="59"/>
      <c r="AT74" s="70">
        <v>0</v>
      </c>
    </row>
    <row r="75" spans="1:46" s="5" customFormat="1" ht="14.55" customHeight="1" outlineLevel="1" x14ac:dyDescent="0.3">
      <c r="A75" s="9" t="str">
        <f>+'PI Budget'!A77</f>
        <v>TBD</v>
      </c>
      <c r="B75" s="9"/>
      <c r="C75" s="278"/>
      <c r="D75" s="604"/>
      <c r="E75" s="604"/>
      <c r="F75" s="279"/>
      <c r="G75" s="133">
        <v>0</v>
      </c>
      <c r="H75" s="133">
        <v>0</v>
      </c>
      <c r="I75" s="133">
        <v>0</v>
      </c>
      <c r="J75" s="133">
        <v>0</v>
      </c>
      <c r="K75" s="133">
        <v>0</v>
      </c>
      <c r="L75" s="12">
        <f t="shared" si="25"/>
        <v>0</v>
      </c>
      <c r="M75" s="163"/>
      <c r="N75" s="163"/>
      <c r="O75" s="133"/>
      <c r="P75" s="133"/>
      <c r="Q75" s="133"/>
      <c r="R75" s="108"/>
      <c r="S75" s="9" t="s">
        <v>55</v>
      </c>
      <c r="T75" s="9"/>
      <c r="U75" s="9"/>
      <c r="V75" s="9"/>
      <c r="W75" s="9"/>
      <c r="X75" s="9"/>
      <c r="Y75" s="133">
        <v>0</v>
      </c>
      <c r="Z75" s="133">
        <v>0</v>
      </c>
      <c r="AA75" s="133">
        <v>0</v>
      </c>
      <c r="AB75" s="133">
        <v>0</v>
      </c>
      <c r="AC75" s="133">
        <v>0</v>
      </c>
      <c r="AD75" s="12">
        <f t="shared" si="26"/>
        <v>0</v>
      </c>
      <c r="AE75" s="128"/>
      <c r="AF75" s="133"/>
      <c r="AG75" s="133"/>
      <c r="AH75" s="133"/>
      <c r="AL75" s="58"/>
      <c r="AM75" s="53" t="s">
        <v>181</v>
      </c>
      <c r="AN75" s="53"/>
      <c r="AO75" s="58"/>
      <c r="AP75" s="58"/>
      <c r="AQ75" s="53"/>
      <c r="AR75" s="58"/>
      <c r="AS75" s="59"/>
      <c r="AT75" s="69">
        <f>+AL67*400</f>
        <v>0</v>
      </c>
    </row>
    <row r="76" spans="1:46" s="5" customFormat="1" ht="14.55" customHeight="1" outlineLevel="1" x14ac:dyDescent="0.3">
      <c r="A76" s="9" t="str">
        <f>+'PI Budget'!A78</f>
        <v>TBD</v>
      </c>
      <c r="B76" s="9"/>
      <c r="C76" s="9"/>
      <c r="D76" s="604"/>
      <c r="E76" s="604"/>
      <c r="F76" s="279"/>
      <c r="G76" s="133">
        <v>0</v>
      </c>
      <c r="H76" s="133">
        <v>0</v>
      </c>
      <c r="I76" s="133">
        <v>0</v>
      </c>
      <c r="J76" s="133">
        <v>0</v>
      </c>
      <c r="K76" s="133">
        <v>0</v>
      </c>
      <c r="L76" s="12">
        <f t="shared" si="25"/>
        <v>0</v>
      </c>
      <c r="M76" s="163"/>
      <c r="N76" s="163"/>
      <c r="O76" s="133"/>
      <c r="P76" s="133"/>
      <c r="Q76" s="133"/>
      <c r="R76" s="108"/>
      <c r="S76" s="9" t="s">
        <v>55</v>
      </c>
      <c r="T76" s="9"/>
      <c r="U76" s="9"/>
      <c r="V76" s="9"/>
      <c r="W76" s="9"/>
      <c r="X76" s="9"/>
      <c r="Y76" s="133">
        <v>0</v>
      </c>
      <c r="Z76" s="133">
        <v>0</v>
      </c>
      <c r="AA76" s="133">
        <v>0</v>
      </c>
      <c r="AB76" s="133">
        <v>0</v>
      </c>
      <c r="AC76" s="133">
        <v>0</v>
      </c>
      <c r="AD76" s="12">
        <f t="shared" si="26"/>
        <v>0</v>
      </c>
      <c r="AE76" s="128"/>
      <c r="AF76" s="133"/>
      <c r="AG76" s="133"/>
      <c r="AH76" s="133"/>
      <c r="AL76" s="298">
        <f>+AL67</f>
        <v>0</v>
      </c>
      <c r="AM76" s="53" t="s">
        <v>185</v>
      </c>
      <c r="AN76" s="53"/>
      <c r="AO76" s="58"/>
      <c r="AP76" s="58"/>
      <c r="AQ76" s="53"/>
      <c r="AR76" s="58"/>
      <c r="AS76" s="59"/>
      <c r="AT76" s="69">
        <f>+AL76*100</f>
        <v>0</v>
      </c>
    </row>
    <row r="77" spans="1:46" s="5" customFormat="1" ht="14.4" x14ac:dyDescent="0.3">
      <c r="A77" s="98" t="str">
        <f>+'PI Budget'!A80</f>
        <v>TBD IDC Excluded</v>
      </c>
      <c r="B77" s="97"/>
      <c r="C77" s="97"/>
      <c r="D77" s="97"/>
      <c r="E77" s="97"/>
      <c r="F77" s="97"/>
      <c r="G77" s="134">
        <v>0</v>
      </c>
      <c r="H77" s="134">
        <v>0</v>
      </c>
      <c r="I77" s="134">
        <v>0</v>
      </c>
      <c r="J77" s="134">
        <v>0</v>
      </c>
      <c r="K77" s="134">
        <v>0</v>
      </c>
      <c r="L77" s="166">
        <f t="shared" si="25"/>
        <v>0</v>
      </c>
      <c r="M77" s="163"/>
      <c r="N77" s="163"/>
      <c r="O77" s="133"/>
      <c r="P77" s="133"/>
      <c r="Q77" s="133"/>
      <c r="R77" s="108"/>
      <c r="S77" s="98" t="s">
        <v>55</v>
      </c>
      <c r="T77" s="97"/>
      <c r="U77" s="97"/>
      <c r="V77" s="97"/>
      <c r="W77" s="97"/>
      <c r="X77" s="97"/>
      <c r="Y77" s="134">
        <v>0</v>
      </c>
      <c r="Z77" s="134"/>
      <c r="AA77" s="134"/>
      <c r="AB77" s="134"/>
      <c r="AC77" s="134"/>
      <c r="AD77" s="166">
        <f t="shared" si="26"/>
        <v>0</v>
      </c>
      <c r="AE77" s="128"/>
      <c r="AF77" s="133"/>
      <c r="AG77" s="133"/>
      <c r="AH77" s="133"/>
      <c r="AL77" s="58"/>
      <c r="AM77" s="53" t="s">
        <v>187</v>
      </c>
      <c r="AN77" s="53"/>
      <c r="AO77" s="64" t="s">
        <v>173</v>
      </c>
      <c r="AP77" s="217">
        <v>0.44500000000000001</v>
      </c>
      <c r="AQ77" s="53" t="s">
        <v>188</v>
      </c>
      <c r="AR77" s="72">
        <v>0</v>
      </c>
      <c r="AS77" s="59" t="s">
        <v>189</v>
      </c>
      <c r="AT77" s="297">
        <f>ROUND(AP77*AR77*AR67*AL67,0)</f>
        <v>0</v>
      </c>
    </row>
    <row r="78" spans="1:46" s="5" customFormat="1" ht="14.4" x14ac:dyDescent="0.3">
      <c r="A78" s="97" t="s">
        <v>67</v>
      </c>
      <c r="B78" s="97"/>
      <c r="C78" s="97"/>
      <c r="D78" s="99" t="s">
        <v>68</v>
      </c>
      <c r="E78" s="99"/>
      <c r="F78" s="215">
        <v>0</v>
      </c>
      <c r="G78" s="134">
        <f>+F78*PersonnelTravelTuitionWorksheet!D29</f>
        <v>0</v>
      </c>
      <c r="H78" s="134">
        <f>+ROUND(G78*1.05,0)</f>
        <v>0</v>
      </c>
      <c r="I78" s="134">
        <f>+ROUND(H78*1.05,0)</f>
        <v>0</v>
      </c>
      <c r="J78" s="134">
        <f>+ROUND(I78*1.05,0)</f>
        <v>0</v>
      </c>
      <c r="K78" s="134">
        <f>+ROUND(J78*1.05,0)</f>
        <v>0</v>
      </c>
      <c r="L78" s="166">
        <f t="shared" si="25"/>
        <v>0</v>
      </c>
      <c r="M78" s="163"/>
      <c r="N78" s="163"/>
      <c r="O78" s="133"/>
      <c r="P78" s="133"/>
      <c r="Q78" s="133"/>
      <c r="R78" s="108"/>
      <c r="S78" s="97" t="s">
        <v>69</v>
      </c>
      <c r="T78" s="97"/>
      <c r="U78" s="97"/>
      <c r="V78" s="99" t="s">
        <v>68</v>
      </c>
      <c r="W78" s="99"/>
      <c r="X78" s="215">
        <v>0</v>
      </c>
      <c r="Y78" s="134">
        <f>8870*X78</f>
        <v>0</v>
      </c>
      <c r="Z78" s="134">
        <f>+Y78*1.05</f>
        <v>0</v>
      </c>
      <c r="AA78" s="134">
        <f>+Z78*1.05</f>
        <v>0</v>
      </c>
      <c r="AB78" s="134">
        <f>+AA78*1.05</f>
        <v>0</v>
      </c>
      <c r="AC78" s="134">
        <f>+AB78*1.05</f>
        <v>0</v>
      </c>
      <c r="AD78" s="166">
        <f t="shared" si="26"/>
        <v>0</v>
      </c>
      <c r="AE78" s="128"/>
      <c r="AF78" s="133"/>
      <c r="AG78" s="133"/>
      <c r="AH78" s="133"/>
      <c r="AL78" s="203" t="s">
        <v>190</v>
      </c>
      <c r="AM78" s="202"/>
      <c r="AN78" s="203"/>
      <c r="AO78" s="203"/>
      <c r="AP78" s="203"/>
      <c r="AQ78" s="203"/>
      <c r="AR78" s="203"/>
      <c r="AS78" s="203"/>
      <c r="AT78" s="299">
        <f>SUM(AT69:AT77)</f>
        <v>0</v>
      </c>
    </row>
    <row r="79" spans="1:46" s="5" customFormat="1" ht="14.4" x14ac:dyDescent="0.3">
      <c r="A79" s="13" t="s">
        <v>70</v>
      </c>
      <c r="B79" s="13"/>
      <c r="C79" s="8"/>
      <c r="D79" s="8"/>
      <c r="E79" s="8"/>
      <c r="F79" s="8"/>
      <c r="G79" s="135">
        <f>SUM(G72:G78)</f>
        <v>0</v>
      </c>
      <c r="H79" s="135">
        <f>SUM(H72:H78)</f>
        <v>0</v>
      </c>
      <c r="I79" s="135">
        <f>SUM(I72:I78)</f>
        <v>0</v>
      </c>
      <c r="J79" s="135">
        <f>SUM(J72:J78)</f>
        <v>0</v>
      </c>
      <c r="K79" s="135">
        <f>SUM(K72:K78)</f>
        <v>0</v>
      </c>
      <c r="L79" s="14">
        <f t="shared" si="25"/>
        <v>0</v>
      </c>
      <c r="M79" s="163"/>
      <c r="N79" s="163"/>
      <c r="O79" s="163"/>
      <c r="P79" s="163"/>
      <c r="Q79" s="163"/>
      <c r="R79" s="108"/>
      <c r="S79" s="13" t="s">
        <v>70</v>
      </c>
      <c r="T79" s="13"/>
      <c r="U79" s="8"/>
      <c r="V79" s="8"/>
      <c r="W79" s="8"/>
      <c r="X79" s="8"/>
      <c r="Y79" s="135">
        <f>SUM(Y72:Y78)</f>
        <v>0</v>
      </c>
      <c r="Z79" s="135">
        <f>SUM(Z72:Z78)</f>
        <v>0</v>
      </c>
      <c r="AA79" s="135">
        <f>SUM(AA72:AA78)</f>
        <v>0</v>
      </c>
      <c r="AB79" s="135">
        <f>SUM(AB72:AB78)</f>
        <v>0</v>
      </c>
      <c r="AC79" s="135">
        <f>SUM(AC72:AC78)</f>
        <v>0</v>
      </c>
      <c r="AD79" s="14">
        <f t="shared" si="26"/>
        <v>0</v>
      </c>
      <c r="AE79" s="128"/>
      <c r="AF79" s="163"/>
      <c r="AG79" s="163"/>
      <c r="AH79" s="163"/>
      <c r="AL79" s="303"/>
      <c r="AM79" s="303"/>
      <c r="AN79" s="303"/>
      <c r="AO79" s="303"/>
      <c r="AP79" s="303"/>
      <c r="AQ79" s="303"/>
      <c r="AR79" s="303"/>
      <c r="AS79" s="303"/>
      <c r="AT79" s="303"/>
    </row>
    <row r="80" spans="1:46" s="5" customFormat="1" ht="6" customHeight="1" x14ac:dyDescent="0.3">
      <c r="A80" s="11"/>
      <c r="B80" s="11"/>
      <c r="C80" s="9"/>
      <c r="D80" s="9"/>
      <c r="E80" s="9"/>
      <c r="F80" s="9"/>
      <c r="G80" s="9"/>
      <c r="H80" s="9"/>
      <c r="I80" s="9"/>
      <c r="J80" s="9"/>
      <c r="K80" s="12"/>
      <c r="L80" s="12"/>
      <c r="M80" s="163"/>
      <c r="N80" s="163"/>
      <c r="O80" s="12"/>
      <c r="P80" s="12"/>
      <c r="Q80" s="12"/>
      <c r="R80" s="108"/>
      <c r="S80" s="11"/>
      <c r="T80" s="11"/>
      <c r="U80" s="9"/>
      <c r="V80" s="9"/>
      <c r="W80" s="9"/>
      <c r="X80" s="9"/>
      <c r="Y80" s="9"/>
      <c r="Z80" s="9"/>
      <c r="AA80" s="9"/>
      <c r="AB80" s="9"/>
      <c r="AC80" s="12"/>
      <c r="AD80" s="12"/>
      <c r="AE80" s="128"/>
      <c r="AF80" s="12"/>
      <c r="AG80" s="12"/>
      <c r="AH80" s="12"/>
      <c r="AL80" s="303"/>
      <c r="AM80" s="303"/>
      <c r="AN80" s="303"/>
      <c r="AO80" s="303"/>
      <c r="AP80" s="303"/>
      <c r="AQ80" s="303"/>
      <c r="AR80" s="303"/>
      <c r="AS80" s="303"/>
      <c r="AT80" s="303"/>
    </row>
    <row r="81" spans="1:46" s="5" customFormat="1" ht="14.4" x14ac:dyDescent="0.3">
      <c r="A81" s="16" t="s">
        <v>71</v>
      </c>
      <c r="B81" s="16"/>
      <c r="C81" s="17"/>
      <c r="D81" s="17"/>
      <c r="E81" s="17"/>
      <c r="F81" s="17"/>
      <c r="G81" s="17"/>
      <c r="H81" s="17"/>
      <c r="I81" s="17"/>
      <c r="J81" s="17"/>
      <c r="K81" s="18"/>
      <c r="L81" s="18"/>
      <c r="M81" s="163"/>
      <c r="N81" s="163"/>
      <c r="O81" s="12"/>
      <c r="P81" s="12"/>
      <c r="Q81" s="12"/>
      <c r="R81" s="108"/>
      <c r="S81" s="16" t="s">
        <v>71</v>
      </c>
      <c r="T81" s="16"/>
      <c r="U81" s="17"/>
      <c r="V81" s="17"/>
      <c r="W81" s="17"/>
      <c r="X81" s="17"/>
      <c r="Y81" s="17"/>
      <c r="Z81" s="17"/>
      <c r="AA81" s="17"/>
      <c r="AB81" s="17"/>
      <c r="AC81" s="18"/>
      <c r="AD81" s="18"/>
      <c r="AE81" s="128"/>
      <c r="AF81" s="12"/>
      <c r="AG81" s="12"/>
      <c r="AH81" s="12"/>
      <c r="AL81" s="311" t="s">
        <v>191</v>
      </c>
      <c r="AM81" s="304"/>
      <c r="AN81" s="304"/>
      <c r="AO81" s="304"/>
      <c r="AP81" s="304"/>
      <c r="AQ81" s="304"/>
      <c r="AR81" s="304"/>
      <c r="AS81" s="305"/>
      <c r="AT81" s="305"/>
    </row>
    <row r="82" spans="1:46" s="5" customFormat="1" ht="14.55" customHeight="1" outlineLevel="1" x14ac:dyDescent="0.3">
      <c r="A82" s="97" t="str">
        <f>+'PI Budget'!A85</f>
        <v>Stipends</v>
      </c>
      <c r="B82" s="97"/>
      <c r="C82" s="97"/>
      <c r="D82" s="97"/>
      <c r="E82" s="97"/>
      <c r="F82" s="97"/>
      <c r="G82" s="134">
        <v>0</v>
      </c>
      <c r="H82" s="134">
        <v>0</v>
      </c>
      <c r="I82" s="134">
        <v>0</v>
      </c>
      <c r="J82" s="134">
        <v>0</v>
      </c>
      <c r="K82" s="134">
        <v>0</v>
      </c>
      <c r="L82" s="166">
        <f>SUM(G82:K82)</f>
        <v>0</v>
      </c>
      <c r="M82" s="163"/>
      <c r="N82" s="163"/>
      <c r="O82" s="133"/>
      <c r="P82" s="133"/>
      <c r="Q82" s="133"/>
      <c r="R82" s="108"/>
      <c r="S82" s="97" t="s">
        <v>72</v>
      </c>
      <c r="T82" s="97"/>
      <c r="U82" s="97"/>
      <c r="V82" s="97"/>
      <c r="W82" s="97"/>
      <c r="X82" s="97"/>
      <c r="Y82" s="134">
        <v>0</v>
      </c>
      <c r="Z82" s="134">
        <v>0</v>
      </c>
      <c r="AA82" s="134">
        <v>0</v>
      </c>
      <c r="AB82" s="134">
        <v>0</v>
      </c>
      <c r="AC82" s="134">
        <v>0</v>
      </c>
      <c r="AD82" s="166">
        <f>SUM(Y82:AC82)</f>
        <v>0</v>
      </c>
      <c r="AE82" s="128"/>
      <c r="AF82" s="133"/>
      <c r="AG82" s="133"/>
      <c r="AH82" s="133"/>
      <c r="AL82" s="50"/>
      <c r="AM82" s="50"/>
      <c r="AN82" s="50"/>
      <c r="AO82" s="50"/>
      <c r="AP82" s="50"/>
      <c r="AQ82" s="50"/>
      <c r="AR82" s="50"/>
      <c r="AS82" s="50"/>
      <c r="AT82" s="50"/>
    </row>
    <row r="83" spans="1:46" s="5" customFormat="1" ht="14.55" customHeight="1" outlineLevel="1" x14ac:dyDescent="0.3">
      <c r="A83" s="97" t="str">
        <f>+'PI Budget'!A87</f>
        <v>TBD</v>
      </c>
      <c r="B83" s="97"/>
      <c r="C83" s="97"/>
      <c r="D83" s="97"/>
      <c r="E83" s="97"/>
      <c r="F83" s="97"/>
      <c r="G83" s="134">
        <v>0</v>
      </c>
      <c r="H83" s="134">
        <v>0</v>
      </c>
      <c r="I83" s="134">
        <v>0</v>
      </c>
      <c r="J83" s="134">
        <v>0</v>
      </c>
      <c r="K83" s="134">
        <v>0</v>
      </c>
      <c r="L83" s="166">
        <f>SUM(G83:K83)</f>
        <v>0</v>
      </c>
      <c r="M83" s="163"/>
      <c r="N83" s="163"/>
      <c r="O83" s="133"/>
      <c r="P83" s="133"/>
      <c r="Q83" s="133"/>
      <c r="R83" s="108"/>
      <c r="S83" s="97" t="s">
        <v>55</v>
      </c>
      <c r="T83" s="97"/>
      <c r="U83" s="97"/>
      <c r="V83" s="97"/>
      <c r="W83" s="97"/>
      <c r="X83" s="97"/>
      <c r="Y83" s="134">
        <v>0</v>
      </c>
      <c r="Z83" s="134">
        <v>0</v>
      </c>
      <c r="AA83" s="134">
        <v>0</v>
      </c>
      <c r="AB83" s="134">
        <v>0</v>
      </c>
      <c r="AC83" s="134">
        <v>0</v>
      </c>
      <c r="AD83" s="166">
        <f>SUM(Y83:AC83)</f>
        <v>0</v>
      </c>
      <c r="AE83" s="128"/>
      <c r="AF83" s="133"/>
      <c r="AG83" s="133"/>
      <c r="AH83" s="133"/>
      <c r="AL83" s="626" t="s">
        <v>166</v>
      </c>
      <c r="AM83" s="626"/>
      <c r="AN83" s="183"/>
      <c r="AO83" s="183"/>
      <c r="AP83" s="183"/>
      <c r="AQ83" s="183"/>
      <c r="AR83" s="183"/>
      <c r="AS83" s="183"/>
      <c r="AT83" s="4"/>
    </row>
    <row r="84" spans="1:46" s="3" customFormat="1" ht="12.3" customHeight="1" outlineLevel="1" x14ac:dyDescent="0.25">
      <c r="A84" s="97" t="str">
        <f>+'PI Budget'!A88</f>
        <v>TBD</v>
      </c>
      <c r="B84" s="97"/>
      <c r="C84" s="97"/>
      <c r="D84" s="97"/>
      <c r="E84" s="97"/>
      <c r="F84" s="97"/>
      <c r="G84" s="134">
        <v>0</v>
      </c>
      <c r="H84" s="134">
        <v>0</v>
      </c>
      <c r="I84" s="134">
        <v>0</v>
      </c>
      <c r="J84" s="134">
        <v>0</v>
      </c>
      <c r="K84" s="134">
        <v>0</v>
      </c>
      <c r="L84" s="166">
        <f>SUM(G84:K84)</f>
        <v>0</v>
      </c>
      <c r="M84" s="163"/>
      <c r="N84" s="163"/>
      <c r="O84" s="133"/>
      <c r="P84" s="133"/>
      <c r="Q84" s="133"/>
      <c r="R84" s="106"/>
      <c r="S84" s="97" t="s">
        <v>55</v>
      </c>
      <c r="T84" s="97"/>
      <c r="U84" s="97"/>
      <c r="V84" s="97"/>
      <c r="W84" s="97"/>
      <c r="X84" s="97"/>
      <c r="Y84" s="134">
        <v>0</v>
      </c>
      <c r="Z84" s="134">
        <v>0</v>
      </c>
      <c r="AA84" s="134">
        <v>0</v>
      </c>
      <c r="AB84" s="134">
        <v>0</v>
      </c>
      <c r="AC84" s="134">
        <v>0</v>
      </c>
      <c r="AD84" s="166">
        <f>SUM(Y84:AC84)</f>
        <v>0</v>
      </c>
      <c r="AE84" s="128"/>
      <c r="AF84" s="133"/>
      <c r="AG84" s="133"/>
      <c r="AH84" s="133"/>
      <c r="AL84" s="50"/>
      <c r="AM84" s="50"/>
      <c r="AN84" s="50"/>
      <c r="AO84" s="50"/>
      <c r="AP84" s="50"/>
      <c r="AQ84" s="50"/>
      <c r="AR84" s="50"/>
      <c r="AS84" s="50"/>
      <c r="AT84" s="53"/>
    </row>
    <row r="85" spans="1:46" s="6" customFormat="1" ht="13.05" customHeight="1" outlineLevel="1" x14ac:dyDescent="0.25">
      <c r="A85" s="13" t="s">
        <v>73</v>
      </c>
      <c r="B85" s="13"/>
      <c r="C85" s="8"/>
      <c r="D85" s="8"/>
      <c r="E85" s="8"/>
      <c r="F85" s="8"/>
      <c r="G85" s="135">
        <f>SUM(G82:G84)</f>
        <v>0</v>
      </c>
      <c r="H85" s="135">
        <f>SUM(H82:H84)</f>
        <v>0</v>
      </c>
      <c r="I85" s="135">
        <f>SUM(I82:I84)</f>
        <v>0</v>
      </c>
      <c r="J85" s="135">
        <f>SUM(J82:J84)</f>
        <v>0</v>
      </c>
      <c r="K85" s="135">
        <f>SUM(K82:K84)</f>
        <v>0</v>
      </c>
      <c r="L85" s="14">
        <f>+K85+J85+I85+H85+G85</f>
        <v>0</v>
      </c>
      <c r="M85" s="163"/>
      <c r="N85" s="163"/>
      <c r="O85" s="163"/>
      <c r="P85" s="163"/>
      <c r="Q85" s="163"/>
      <c r="R85" s="109"/>
      <c r="S85" s="13" t="s">
        <v>73</v>
      </c>
      <c r="T85" s="13"/>
      <c r="U85" s="8"/>
      <c r="V85" s="8"/>
      <c r="W85" s="8"/>
      <c r="X85" s="8"/>
      <c r="Y85" s="135">
        <f>SUM(Y82:Y84)</f>
        <v>0</v>
      </c>
      <c r="Z85" s="135">
        <f>SUM(Z82:Z84)</f>
        <v>0</v>
      </c>
      <c r="AA85" s="135">
        <f>SUM(AA82:AA84)</f>
        <v>0</v>
      </c>
      <c r="AB85" s="135">
        <f>SUM(AB82:AB84)</f>
        <v>0</v>
      </c>
      <c r="AC85" s="135">
        <f>SUM(AC82:AC84)</f>
        <v>0</v>
      </c>
      <c r="AD85" s="14">
        <f>+AC85+AB85+AA85+Z85+Y85</f>
        <v>0</v>
      </c>
      <c r="AE85" s="128"/>
      <c r="AF85" s="163"/>
      <c r="AG85" s="163"/>
      <c r="AH85" s="163"/>
      <c r="AL85" s="214">
        <f>+O48</f>
        <v>0</v>
      </c>
      <c r="AM85" s="53" t="s">
        <v>169</v>
      </c>
      <c r="AN85" s="214">
        <f>+P48</f>
        <v>0</v>
      </c>
      <c r="AO85" s="53" t="s">
        <v>49</v>
      </c>
      <c r="AP85" s="58">
        <f>+AN85-1</f>
        <v>-1</v>
      </c>
      <c r="AQ85" s="53" t="s">
        <v>170</v>
      </c>
      <c r="AR85" s="214">
        <f>+Q48</f>
        <v>0</v>
      </c>
      <c r="AS85" s="59" t="s">
        <v>171</v>
      </c>
      <c r="AT85" s="297"/>
    </row>
    <row r="86" spans="1:46" s="6" customFormat="1" ht="6" customHeight="1" x14ac:dyDescent="0.25">
      <c r="A86" s="9"/>
      <c r="B86" s="9"/>
      <c r="C86" s="9"/>
      <c r="D86" s="9"/>
      <c r="E86" s="9"/>
      <c r="F86" s="9"/>
      <c r="G86" s="9"/>
      <c r="H86" s="9"/>
      <c r="I86" s="9"/>
      <c r="J86" s="9"/>
      <c r="K86" s="10"/>
      <c r="L86" s="10"/>
      <c r="M86" s="163"/>
      <c r="N86" s="163"/>
      <c r="O86" s="10"/>
      <c r="P86" s="10"/>
      <c r="Q86" s="10"/>
      <c r="R86" s="109"/>
      <c r="S86" s="9"/>
      <c r="T86" s="9"/>
      <c r="U86" s="9"/>
      <c r="V86" s="9"/>
      <c r="W86" s="9"/>
      <c r="X86" s="9"/>
      <c r="Y86" s="9"/>
      <c r="Z86" s="9"/>
      <c r="AA86" s="9"/>
      <c r="AB86" s="9"/>
      <c r="AC86" s="10"/>
      <c r="AD86" s="10"/>
      <c r="AE86" s="128"/>
      <c r="AF86" s="10"/>
      <c r="AG86" s="10"/>
      <c r="AH86" s="10"/>
      <c r="AL86" s="50"/>
      <c r="AM86" s="50"/>
      <c r="AN86" s="50"/>
      <c r="AO86" s="50"/>
      <c r="AP86" s="50"/>
      <c r="AQ86" s="50"/>
      <c r="AR86" s="50"/>
      <c r="AS86" s="50"/>
      <c r="AT86" s="50"/>
    </row>
    <row r="87" spans="1:46" s="6" customFormat="1" x14ac:dyDescent="0.25">
      <c r="A87" s="13" t="s">
        <v>74</v>
      </c>
      <c r="B87" s="13"/>
      <c r="C87" s="8"/>
      <c r="D87" s="8"/>
      <c r="E87" s="8"/>
      <c r="F87" s="8"/>
      <c r="G87" s="135">
        <f>+G85+G79+G69+G62+G55+G48+G43+G34</f>
        <v>0</v>
      </c>
      <c r="H87" s="135">
        <f>+H85+H79+H69+H62+H55+H48+H43+H34</f>
        <v>0</v>
      </c>
      <c r="I87" s="135">
        <f>+I85+I79+I69+I62+I55+I48+I43+I34</f>
        <v>0</v>
      </c>
      <c r="J87" s="135">
        <f>+J85+J79+J69+J62+J55+J48+J43+J34</f>
        <v>0</v>
      </c>
      <c r="K87" s="135">
        <f>+K85+K79+K69+K62+K55+K48+K43+K34</f>
        <v>0</v>
      </c>
      <c r="L87" s="14">
        <f>SUM(G87:K87)</f>
        <v>0</v>
      </c>
      <c r="M87" s="163"/>
      <c r="N87" s="163"/>
      <c r="O87" s="163"/>
      <c r="P87" s="163"/>
      <c r="Q87" s="163"/>
      <c r="R87" s="109"/>
      <c r="S87" s="13" t="s">
        <v>74</v>
      </c>
      <c r="T87" s="13"/>
      <c r="U87" s="8"/>
      <c r="V87" s="8"/>
      <c r="W87" s="8"/>
      <c r="X87" s="8"/>
      <c r="Y87" s="135">
        <f>+Y85+Y79+Y69+Y62+Y55+Y48+Y43+Y34</f>
        <v>0</v>
      </c>
      <c r="Z87" s="135">
        <f>+Z85+Z79+Z69+Z62+Z55+Z48+Z43+Z34</f>
        <v>0</v>
      </c>
      <c r="AA87" s="135">
        <f>+AA85+AA79+AA69+AA62+AA55+AA48+AA43+AA34</f>
        <v>0</v>
      </c>
      <c r="AB87" s="135">
        <f>+AB85+AB79+AB69+AB62+AB55+AB48+AB43+AB34</f>
        <v>0</v>
      </c>
      <c r="AC87" s="135">
        <f>+AC85+AC79+AC69+AC62+AC55+AC48+AC43+AC34</f>
        <v>0</v>
      </c>
      <c r="AD87" s="14">
        <f>SUM(Y87:AC87)</f>
        <v>0</v>
      </c>
      <c r="AE87" s="128"/>
      <c r="AF87" s="163"/>
      <c r="AG87" s="163"/>
      <c r="AH87" s="163"/>
      <c r="AL87" s="58">
        <f>AL85</f>
        <v>0</v>
      </c>
      <c r="AM87" s="59" t="s">
        <v>172</v>
      </c>
      <c r="AN87" s="53"/>
      <c r="AO87" s="58" t="s">
        <v>173</v>
      </c>
      <c r="AP87" s="58"/>
      <c r="AQ87" s="53"/>
      <c r="AR87" s="302">
        <v>400</v>
      </c>
      <c r="AS87" s="59" t="s">
        <v>174</v>
      </c>
      <c r="AT87" s="297">
        <f>ROUND(AL87*AR87*AR85,0)</f>
        <v>0</v>
      </c>
    </row>
    <row r="88" spans="1:46" s="6" customFormat="1" ht="13.8" x14ac:dyDescent="0.25">
      <c r="A88" s="8" t="s">
        <v>75</v>
      </c>
      <c r="B88" s="8"/>
      <c r="C88" s="8"/>
      <c r="D88" s="8"/>
      <c r="E88" s="8"/>
      <c r="F88" s="8"/>
      <c r="G88" s="135">
        <f>+G87-G85-G78-G62-G69+G63-G77</f>
        <v>0</v>
      </c>
      <c r="H88" s="135">
        <f>+H87-H85-H78-H62-H69+H63-H77</f>
        <v>0</v>
      </c>
      <c r="I88" s="135">
        <f>+I87-I85-I78-I62-I69+I63-I77</f>
        <v>0</v>
      </c>
      <c r="J88" s="135">
        <f>+J87-J85-J78-J62-J69+J63-J77</f>
        <v>0</v>
      </c>
      <c r="K88" s="135">
        <f>+K87-K85-K78-K62-K69+K63-K77</f>
        <v>0</v>
      </c>
      <c r="L88" s="14">
        <f>SUM(G88:K88)</f>
        <v>0</v>
      </c>
      <c r="M88" s="163"/>
      <c r="N88" s="163"/>
      <c r="O88" s="163"/>
      <c r="P88" s="163"/>
      <c r="Q88" s="163"/>
      <c r="R88" s="109"/>
      <c r="S88" s="8" t="s">
        <v>75</v>
      </c>
      <c r="T88" s="8"/>
      <c r="U88" s="8"/>
      <c r="V88" s="8"/>
      <c r="W88" s="8"/>
      <c r="X88" s="8"/>
      <c r="Y88" s="135">
        <f>+Y87-Y85-Y78-Y62-Y69+Y63-Y77</f>
        <v>0</v>
      </c>
      <c r="Z88" s="135">
        <f>+Z87-Z85-Z78-Z62-Z69+Z63-Z77</f>
        <v>0</v>
      </c>
      <c r="AA88" s="135">
        <f>+AA87-AA85-AA78-AA62-AA69+AA63-AA77</f>
        <v>0</v>
      </c>
      <c r="AB88" s="135">
        <f>+AB87-AB85-AB78-AB62-AB69+AB63-AB77</f>
        <v>0</v>
      </c>
      <c r="AC88" s="135">
        <f>+AC87-AC85-AC78-AC62-AC69+AC63-AC77</f>
        <v>0</v>
      </c>
      <c r="AD88" s="14">
        <f>SUM(Y88:AC88)</f>
        <v>0</v>
      </c>
      <c r="AE88" s="128"/>
      <c r="AF88" s="163"/>
      <c r="AG88" s="163"/>
      <c r="AH88" s="163"/>
      <c r="AL88" s="50"/>
      <c r="AM88" s="50"/>
      <c r="AN88" s="50"/>
      <c r="AO88" s="50"/>
      <c r="AP88" s="50"/>
      <c r="AQ88" s="50"/>
      <c r="AR88" s="50"/>
      <c r="AS88" s="50"/>
      <c r="AT88" s="50"/>
    </row>
    <row r="89" spans="1:46" s="6" customFormat="1" ht="13.8" thickBot="1" x14ac:dyDescent="0.3">
      <c r="A89" s="13" t="s">
        <v>76</v>
      </c>
      <c r="B89" s="13"/>
      <c r="C89" s="27">
        <f>+'PI Budget'!C95</f>
        <v>0.53500000000000003</v>
      </c>
      <c r="D89" s="27"/>
      <c r="E89" s="27"/>
      <c r="F89" s="27"/>
      <c r="G89" s="139">
        <f>+ROUND(G88*$C$89,0)</f>
        <v>0</v>
      </c>
      <c r="H89" s="139">
        <f>+ROUND(H88*$C$89,0)</f>
        <v>0</v>
      </c>
      <c r="I89" s="139">
        <f>+ROUND(I88*$C$89,0)</f>
        <v>0</v>
      </c>
      <c r="J89" s="139">
        <f>+ROUND(J88*$C$89,0)</f>
        <v>0</v>
      </c>
      <c r="K89" s="139">
        <f>+ROUND(K88*$C$89,0)</f>
        <v>0</v>
      </c>
      <c r="L89" s="14">
        <f>SUM(G89:K89)</f>
        <v>0</v>
      </c>
      <c r="M89" s="163"/>
      <c r="N89" s="163"/>
      <c r="O89" s="163"/>
      <c r="P89" s="163"/>
      <c r="Q89" s="163"/>
      <c r="R89" s="109"/>
      <c r="S89" s="13" t="s">
        <v>76</v>
      </c>
      <c r="T89" s="13"/>
      <c r="U89" s="27">
        <v>0.49</v>
      </c>
      <c r="V89" s="27"/>
      <c r="W89" s="27"/>
      <c r="X89" s="27"/>
      <c r="Y89" s="139">
        <f>+Y88*$C$89</f>
        <v>0</v>
      </c>
      <c r="Z89" s="139">
        <f>+Z88*$C$89</f>
        <v>0</v>
      </c>
      <c r="AA89" s="139">
        <f>+AA88*$C$89</f>
        <v>0</v>
      </c>
      <c r="AB89" s="139">
        <f>+AB88*$C$89</f>
        <v>0</v>
      </c>
      <c r="AC89" s="139">
        <f>+AC88*$C$89</f>
        <v>0</v>
      </c>
      <c r="AD89" s="14">
        <f>SUM(Y89:AC89)</f>
        <v>0</v>
      </c>
      <c r="AE89" s="128"/>
      <c r="AF89" s="163"/>
      <c r="AG89" s="163"/>
      <c r="AH89" s="163"/>
      <c r="AL89" s="58">
        <f>AN85</f>
        <v>0</v>
      </c>
      <c r="AM89" s="53" t="s">
        <v>175</v>
      </c>
      <c r="AN89" s="53"/>
      <c r="AO89" s="53"/>
      <c r="AP89" s="58">
        <f>AL85</f>
        <v>0</v>
      </c>
      <c r="AQ89" s="53" t="s">
        <v>176</v>
      </c>
      <c r="AR89" s="63">
        <v>36</v>
      </c>
      <c r="AS89" s="59" t="s">
        <v>177</v>
      </c>
      <c r="AT89" s="297">
        <f>ROUND(AL89*AP89*AR89*AR85,0)</f>
        <v>0</v>
      </c>
    </row>
    <row r="90" spans="1:46" s="6" customFormat="1" ht="13.8" thickBot="1" x14ac:dyDescent="0.3">
      <c r="A90" s="28" t="s">
        <v>77</v>
      </c>
      <c r="B90" s="28"/>
      <c r="C90" s="29"/>
      <c r="D90" s="29"/>
      <c r="E90" s="29"/>
      <c r="F90" s="29"/>
      <c r="G90" s="136">
        <f>+G89+G87</f>
        <v>0</v>
      </c>
      <c r="H90" s="136">
        <f>+H89+H87</f>
        <v>0</v>
      </c>
      <c r="I90" s="136">
        <f>+I89+I87</f>
        <v>0</v>
      </c>
      <c r="J90" s="136">
        <f>+J89+J87</f>
        <v>0</v>
      </c>
      <c r="K90" s="136">
        <f>+K89+K87</f>
        <v>0</v>
      </c>
      <c r="L90" s="165">
        <f>SUM(G90:K90)</f>
        <v>0</v>
      </c>
      <c r="M90" s="163"/>
      <c r="N90" s="163"/>
      <c r="O90" s="186"/>
      <c r="P90" s="186"/>
      <c r="Q90" s="186"/>
      <c r="R90" s="109"/>
      <c r="S90" s="28" t="s">
        <v>77</v>
      </c>
      <c r="T90" s="28"/>
      <c r="U90" s="29"/>
      <c r="V90" s="29"/>
      <c r="W90" s="29"/>
      <c r="X90" s="29"/>
      <c r="Y90" s="136">
        <f>+Y89+Y87</f>
        <v>0</v>
      </c>
      <c r="Z90" s="136">
        <f>+Z89+Z87</f>
        <v>0</v>
      </c>
      <c r="AA90" s="136">
        <f>+AA89+AA87</f>
        <v>0</v>
      </c>
      <c r="AB90" s="136">
        <f>+AB89+AB87</f>
        <v>0</v>
      </c>
      <c r="AC90" s="136">
        <f>+AC89+AC87</f>
        <v>0</v>
      </c>
      <c r="AD90" s="165">
        <f>SUM(Y90:AC90)</f>
        <v>0</v>
      </c>
      <c r="AE90" s="128"/>
      <c r="AF90" s="186"/>
      <c r="AG90" s="186"/>
      <c r="AH90" s="186"/>
      <c r="AL90" s="58">
        <f>AP85</f>
        <v>-1</v>
      </c>
      <c r="AM90" s="53" t="s">
        <v>178</v>
      </c>
      <c r="AN90" s="53"/>
      <c r="AO90" s="53"/>
      <c r="AP90" s="58">
        <f>AL85</f>
        <v>0</v>
      </c>
      <c r="AQ90" s="53" t="s">
        <v>176</v>
      </c>
      <c r="AR90" s="68">
        <v>150</v>
      </c>
      <c r="AS90" s="59" t="s">
        <v>179</v>
      </c>
      <c r="AT90" s="297">
        <f>ROUND(AL90*AP90*AR90*AR85,0)</f>
        <v>0</v>
      </c>
    </row>
    <row r="91" spans="1:46" s="6" customFormat="1" ht="12.75" customHeight="1" x14ac:dyDescent="0.25">
      <c r="A91" s="31"/>
      <c r="B91" s="31"/>
      <c r="C91" s="31"/>
      <c r="D91" s="31"/>
      <c r="E91" s="31"/>
      <c r="F91" s="31"/>
      <c r="G91" s="31"/>
      <c r="H91" s="31"/>
      <c r="I91" s="31"/>
      <c r="J91" s="31"/>
      <c r="K91" s="374"/>
      <c r="L91" s="31"/>
      <c r="M91" s="163"/>
      <c r="N91" s="163"/>
      <c r="O91" s="374"/>
      <c r="P91" s="374"/>
      <c r="Q91" s="374"/>
      <c r="R91" s="109"/>
      <c r="S91" s="1"/>
      <c r="T91" s="1"/>
      <c r="U91" s="1"/>
      <c r="V91" s="1"/>
      <c r="W91" s="1"/>
      <c r="X91" s="1"/>
      <c r="Y91" s="1"/>
      <c r="Z91" s="1"/>
      <c r="AA91" s="1"/>
      <c r="AB91" s="1"/>
      <c r="AC91" s="2"/>
      <c r="AD91" s="1"/>
      <c r="AE91" s="128"/>
      <c r="AF91" s="2"/>
      <c r="AG91" s="2"/>
      <c r="AH91" s="2"/>
      <c r="AL91" s="58">
        <f>+AP85</f>
        <v>-1</v>
      </c>
      <c r="AM91" s="53" t="s">
        <v>184</v>
      </c>
      <c r="AN91" s="53"/>
      <c r="AO91" s="58" t="s">
        <v>173</v>
      </c>
      <c r="AP91" s="71">
        <f>+AL85</f>
        <v>0</v>
      </c>
      <c r="AQ91" s="53" t="s">
        <v>176</v>
      </c>
      <c r="AR91" s="62">
        <v>39</v>
      </c>
      <c r="AS91" s="59" t="s">
        <v>177</v>
      </c>
      <c r="AT91" s="297">
        <f>ROUND(AL91*AP91*AR91*AR85,0)</f>
        <v>0</v>
      </c>
    </row>
    <row r="92" spans="1:46" s="6" customFormat="1" ht="12.75" customHeight="1" x14ac:dyDescent="0.25">
      <c r="A92" s="31"/>
      <c r="B92" s="31"/>
      <c r="C92" s="31"/>
      <c r="D92" s="31"/>
      <c r="E92" s="31"/>
      <c r="F92" s="31"/>
      <c r="G92" s="31"/>
      <c r="H92" s="31"/>
      <c r="I92" s="31"/>
      <c r="J92" s="31"/>
      <c r="K92" s="374"/>
      <c r="L92" s="31"/>
      <c r="M92" s="163"/>
      <c r="N92" s="163"/>
      <c r="O92" s="374"/>
      <c r="P92" s="374"/>
      <c r="Q92" s="374"/>
      <c r="R92" s="109"/>
      <c r="S92" s="1"/>
      <c r="T92" s="1"/>
      <c r="U92" s="1"/>
      <c r="V92" s="1"/>
      <c r="W92" s="1"/>
      <c r="X92" s="1"/>
      <c r="Y92" s="1"/>
      <c r="Z92" s="1"/>
      <c r="AA92" s="1"/>
      <c r="AB92" s="1"/>
      <c r="AC92" s="2"/>
      <c r="AD92" s="1"/>
      <c r="AE92" s="128"/>
      <c r="AF92" s="2"/>
      <c r="AG92" s="2"/>
      <c r="AH92" s="2"/>
      <c r="AL92" s="58"/>
      <c r="AM92" s="53" t="s">
        <v>180</v>
      </c>
      <c r="AN92" s="53"/>
      <c r="AO92" s="58"/>
      <c r="AP92" s="58"/>
      <c r="AQ92" s="53"/>
      <c r="AR92" s="58"/>
      <c r="AS92" s="59"/>
      <c r="AT92" s="70">
        <v>0</v>
      </c>
    </row>
    <row r="93" spans="1:46" s="6" customFormat="1" ht="12.75" customHeight="1" x14ac:dyDescent="0.25">
      <c r="A93" s="31"/>
      <c r="B93" s="31"/>
      <c r="C93" s="31"/>
      <c r="D93" s="31"/>
      <c r="E93" s="31"/>
      <c r="F93" s="31"/>
      <c r="G93" s="31"/>
      <c r="H93" s="31"/>
      <c r="I93" s="31"/>
      <c r="J93" s="31"/>
      <c r="K93" s="374"/>
      <c r="L93" s="31"/>
      <c r="M93" s="163"/>
      <c r="N93" s="163"/>
      <c r="O93" s="374"/>
      <c r="P93" s="374"/>
      <c r="Q93" s="374"/>
      <c r="R93" s="109"/>
      <c r="S93" s="1"/>
      <c r="T93" s="1"/>
      <c r="U93" s="1"/>
      <c r="V93" s="1"/>
      <c r="W93" s="1"/>
      <c r="X93" s="1"/>
      <c r="Y93" s="1"/>
      <c r="Z93" s="1"/>
      <c r="AA93" s="1"/>
      <c r="AB93" s="1"/>
      <c r="AC93" s="2"/>
      <c r="AD93" s="1"/>
      <c r="AE93" s="128"/>
      <c r="AF93" s="2"/>
      <c r="AG93" s="2"/>
      <c r="AH93" s="2"/>
      <c r="AL93" s="58"/>
      <c r="AM93" s="53" t="s">
        <v>181</v>
      </c>
      <c r="AN93" s="53"/>
      <c r="AO93" s="58"/>
      <c r="AP93" s="58"/>
      <c r="AQ93" s="53"/>
      <c r="AR93" s="58"/>
      <c r="AS93" s="59"/>
      <c r="AT93" s="69">
        <f>+AL85*400</f>
        <v>0</v>
      </c>
    </row>
    <row r="94" spans="1:46" s="109" customFormat="1" x14ac:dyDescent="0.25">
      <c r="A94" s="105"/>
      <c r="B94" s="105"/>
      <c r="C94" s="105"/>
      <c r="D94" s="105"/>
      <c r="E94" s="105"/>
      <c r="F94" s="105"/>
      <c r="G94" s="105"/>
      <c r="H94" s="105"/>
      <c r="I94" s="105"/>
      <c r="J94" s="105"/>
      <c r="K94" s="379"/>
      <c r="L94" s="105"/>
      <c r="M94" s="379"/>
      <c r="N94" s="379"/>
      <c r="O94" s="379"/>
      <c r="P94" s="379"/>
      <c r="Q94" s="379"/>
      <c r="S94" s="105"/>
      <c r="T94" s="105"/>
      <c r="U94" s="105"/>
      <c r="V94" s="105"/>
      <c r="W94" s="105"/>
      <c r="X94" s="105"/>
      <c r="Y94" s="105"/>
      <c r="Z94" s="105"/>
      <c r="AA94" s="105"/>
      <c r="AB94" s="105"/>
      <c r="AC94" s="379"/>
      <c r="AD94" s="105"/>
      <c r="AE94" s="128"/>
      <c r="AF94" s="379"/>
      <c r="AG94" s="379"/>
      <c r="AH94" s="379"/>
      <c r="AL94" s="298">
        <f>+AL85</f>
        <v>0</v>
      </c>
      <c r="AM94" s="53" t="s">
        <v>185</v>
      </c>
      <c r="AN94" s="53"/>
      <c r="AO94" s="58"/>
      <c r="AP94" s="58"/>
      <c r="AQ94" s="53"/>
      <c r="AR94" s="58"/>
      <c r="AS94" s="59"/>
      <c r="AT94" s="69">
        <f>+AL94*100</f>
        <v>0</v>
      </c>
    </row>
    <row r="95" spans="1:46" s="109" customFormat="1" ht="13.8" thickBot="1" x14ac:dyDescent="0.3">
      <c r="A95" s="31"/>
      <c r="B95" s="31"/>
      <c r="C95" s="31"/>
      <c r="D95" s="31"/>
      <c r="E95" s="31"/>
      <c r="F95" s="31"/>
      <c r="G95" s="31"/>
      <c r="H95" s="31"/>
      <c r="I95" s="31"/>
      <c r="J95" s="31"/>
      <c r="K95" s="374"/>
      <c r="L95" s="31"/>
      <c r="M95" s="374"/>
      <c r="N95" s="374"/>
      <c r="O95" s="374"/>
      <c r="P95" s="374"/>
      <c r="Q95" s="374"/>
      <c r="S95" s="31"/>
      <c r="T95" s="31"/>
      <c r="U95" s="31"/>
      <c r="V95" s="31"/>
      <c r="W95" s="31"/>
      <c r="X95" s="31"/>
      <c r="Y95" s="31"/>
      <c r="Z95" s="31"/>
      <c r="AA95" s="31"/>
      <c r="AB95" s="31"/>
      <c r="AC95" s="374"/>
      <c r="AD95" s="31"/>
      <c r="AE95" s="128"/>
      <c r="AF95" s="374"/>
      <c r="AG95" s="374"/>
      <c r="AH95" s="374"/>
      <c r="AL95" s="58"/>
      <c r="AM95" s="53" t="s">
        <v>187</v>
      </c>
      <c r="AN95" s="53"/>
      <c r="AO95" s="64" t="s">
        <v>173</v>
      </c>
      <c r="AP95" s="217">
        <v>0.44500000000000001</v>
      </c>
      <c r="AQ95" s="53" t="s">
        <v>188</v>
      </c>
      <c r="AR95" s="72">
        <v>0</v>
      </c>
      <c r="AS95" s="59" t="s">
        <v>189</v>
      </c>
      <c r="AT95" s="297">
        <f>ROUND(AP95*AR95*AR85*AL85,0)</f>
        <v>0</v>
      </c>
    </row>
    <row r="96" spans="1:46" s="109" customFormat="1" ht="14.4" thickBot="1" x14ac:dyDescent="0.3">
      <c r="A96" s="117" t="s">
        <v>78</v>
      </c>
      <c r="B96" s="118"/>
      <c r="C96" s="119"/>
      <c r="D96" s="119"/>
      <c r="E96" s="119"/>
      <c r="F96" s="119"/>
      <c r="G96" s="236" t="e">
        <f t="shared" ref="G96:L96" si="27">+G85/G90</f>
        <v>#DIV/0!</v>
      </c>
      <c r="H96" s="236" t="e">
        <f t="shared" si="27"/>
        <v>#DIV/0!</v>
      </c>
      <c r="I96" s="236" t="e">
        <f t="shared" si="27"/>
        <v>#DIV/0!</v>
      </c>
      <c r="J96" s="236" t="e">
        <f t="shared" si="27"/>
        <v>#DIV/0!</v>
      </c>
      <c r="K96" s="236" t="e">
        <f t="shared" si="27"/>
        <v>#DIV/0!</v>
      </c>
      <c r="L96" s="236" t="e">
        <f t="shared" si="27"/>
        <v>#DIV/0!</v>
      </c>
      <c r="M96" s="145"/>
      <c r="N96" s="145"/>
      <c r="O96" s="145"/>
      <c r="P96" s="145"/>
      <c r="Q96" s="145"/>
      <c r="S96" s="117" t="s">
        <v>78</v>
      </c>
      <c r="T96" s="118"/>
      <c r="U96" s="119"/>
      <c r="V96" s="119"/>
      <c r="W96" s="119"/>
      <c r="X96" s="119"/>
      <c r="Y96" s="236" t="e">
        <f t="shared" ref="Y96:AD96" si="28">+Y85/Y90</f>
        <v>#DIV/0!</v>
      </c>
      <c r="Z96" s="236" t="e">
        <f t="shared" si="28"/>
        <v>#DIV/0!</v>
      </c>
      <c r="AA96" s="236" t="e">
        <f t="shared" si="28"/>
        <v>#DIV/0!</v>
      </c>
      <c r="AB96" s="236" t="e">
        <f t="shared" si="28"/>
        <v>#DIV/0!</v>
      </c>
      <c r="AC96" s="236" t="e">
        <f t="shared" si="28"/>
        <v>#DIV/0!</v>
      </c>
      <c r="AD96" s="236" t="e">
        <f t="shared" si="28"/>
        <v>#DIV/0!</v>
      </c>
      <c r="AE96" s="128"/>
      <c r="AF96" s="145"/>
      <c r="AG96" s="145"/>
      <c r="AH96" s="145"/>
      <c r="AL96" s="309" t="s">
        <v>196</v>
      </c>
      <c r="AM96" s="308"/>
      <c r="AN96" s="309"/>
      <c r="AO96" s="309"/>
      <c r="AP96" s="309"/>
      <c r="AQ96" s="309"/>
      <c r="AR96" s="309"/>
      <c r="AS96" s="309"/>
      <c r="AT96" s="310">
        <f>SUM(AT87:AT95)</f>
        <v>0</v>
      </c>
    </row>
    <row r="97" spans="1:34" s="109" customFormat="1" ht="13.8" thickBot="1" x14ac:dyDescent="0.3">
      <c r="A97" s="104"/>
      <c r="B97" s="104"/>
      <c r="C97" s="104"/>
      <c r="D97" s="104"/>
      <c r="E97" s="104"/>
      <c r="F97" s="104"/>
      <c r="G97" s="104"/>
      <c r="H97" s="104"/>
      <c r="I97" s="104"/>
      <c r="J97" s="104"/>
      <c r="K97" s="104"/>
      <c r="L97" s="104"/>
      <c r="M97" s="104"/>
      <c r="N97" s="104"/>
      <c r="O97" s="104"/>
      <c r="P97" s="104"/>
      <c r="Q97" s="104"/>
      <c r="S97" s="104"/>
      <c r="T97" s="104"/>
      <c r="U97" s="104"/>
      <c r="V97" s="104"/>
      <c r="W97" s="104"/>
      <c r="X97" s="104"/>
      <c r="Y97" s="104"/>
      <c r="Z97" s="104"/>
      <c r="AA97" s="104"/>
      <c r="AB97" s="104"/>
      <c r="AC97" s="104"/>
      <c r="AD97" s="104"/>
      <c r="AE97" s="128"/>
      <c r="AF97" s="104"/>
      <c r="AG97" s="104"/>
      <c r="AH97" s="104"/>
    </row>
    <row r="98" spans="1:34" s="109" customFormat="1" ht="13.8" thickBot="1" x14ac:dyDescent="0.3">
      <c r="A98" s="118" t="s">
        <v>79</v>
      </c>
      <c r="B98" s="120" t="s">
        <v>80</v>
      </c>
      <c r="C98" s="121"/>
      <c r="D98" s="121"/>
      <c r="E98" s="121"/>
      <c r="F98" s="121"/>
      <c r="G98" s="144">
        <f t="shared" ref="G98:L98" si="29">+G90*$C$98</f>
        <v>0</v>
      </c>
      <c r="H98" s="144">
        <f t="shared" si="29"/>
        <v>0</v>
      </c>
      <c r="I98" s="144">
        <f t="shared" si="29"/>
        <v>0</v>
      </c>
      <c r="J98" s="144">
        <f t="shared" si="29"/>
        <v>0</v>
      </c>
      <c r="K98" s="144">
        <f t="shared" si="29"/>
        <v>0</v>
      </c>
      <c r="L98" s="144">
        <f t="shared" si="29"/>
        <v>0</v>
      </c>
      <c r="M98" s="144"/>
      <c r="N98" s="144"/>
      <c r="O98" s="144"/>
      <c r="P98" s="144"/>
      <c r="Q98" s="144"/>
      <c r="S98" s="118" t="s">
        <v>79</v>
      </c>
      <c r="T98" s="120" t="s">
        <v>80</v>
      </c>
      <c r="U98" s="121"/>
      <c r="V98" s="121"/>
      <c r="W98" s="121"/>
      <c r="X98" s="121"/>
      <c r="Y98" s="144">
        <f t="shared" ref="Y98:AD98" si="30">+Y90*$C$98</f>
        <v>0</v>
      </c>
      <c r="Z98" s="144">
        <f t="shared" si="30"/>
        <v>0</v>
      </c>
      <c r="AA98" s="144">
        <f t="shared" si="30"/>
        <v>0</v>
      </c>
      <c r="AB98" s="144">
        <f t="shared" si="30"/>
        <v>0</v>
      </c>
      <c r="AC98" s="144">
        <f t="shared" si="30"/>
        <v>0</v>
      </c>
      <c r="AD98" s="144">
        <f t="shared" si="30"/>
        <v>0</v>
      </c>
      <c r="AE98" s="128"/>
      <c r="AF98" s="144"/>
      <c r="AG98" s="144"/>
      <c r="AH98" s="144"/>
    </row>
    <row r="99" spans="1:34" s="109" customFormat="1" ht="13.8" thickBot="1" x14ac:dyDescent="0.3">
      <c r="A99" s="31"/>
      <c r="B99" s="31"/>
      <c r="C99" s="31"/>
      <c r="D99" s="31"/>
      <c r="E99" s="31"/>
      <c r="F99" s="31"/>
      <c r="G99" s="31"/>
      <c r="H99" s="31"/>
      <c r="I99" s="31"/>
      <c r="J99" s="31"/>
      <c r="K99" s="374"/>
      <c r="L99" s="31"/>
      <c r="M99" s="374"/>
      <c r="N99" s="374"/>
      <c r="O99" s="374"/>
      <c r="P99" s="374"/>
      <c r="Q99" s="374"/>
      <c r="S99" s="31"/>
      <c r="T99" s="31"/>
      <c r="U99" s="31"/>
      <c r="V99" s="31"/>
      <c r="W99" s="31"/>
      <c r="X99" s="31"/>
      <c r="Y99" s="31"/>
      <c r="Z99" s="31"/>
      <c r="AA99" s="31"/>
      <c r="AB99" s="31"/>
      <c r="AC99" s="31"/>
      <c r="AD99" s="31"/>
      <c r="AE99" s="128"/>
      <c r="AF99" s="374"/>
      <c r="AG99" s="374"/>
      <c r="AH99" s="374"/>
    </row>
    <row r="100" spans="1:34" s="105" customFormat="1" ht="13.8" thickBot="1" x14ac:dyDescent="0.3">
      <c r="A100" s="118" t="s">
        <v>81</v>
      </c>
      <c r="B100" s="118"/>
      <c r="C100" s="119"/>
      <c r="D100" s="119"/>
      <c r="E100" s="119"/>
      <c r="F100" s="119"/>
      <c r="G100" s="144">
        <f t="shared" ref="G100:L100" si="31">+Y90</f>
        <v>0</v>
      </c>
      <c r="H100" s="144">
        <f t="shared" si="31"/>
        <v>0</v>
      </c>
      <c r="I100" s="144">
        <f t="shared" si="31"/>
        <v>0</v>
      </c>
      <c r="J100" s="144">
        <f t="shared" si="31"/>
        <v>0</v>
      </c>
      <c r="K100" s="144">
        <f t="shared" si="31"/>
        <v>0</v>
      </c>
      <c r="L100" s="144">
        <f t="shared" si="31"/>
        <v>0</v>
      </c>
      <c r="M100" s="144"/>
      <c r="N100" s="144"/>
      <c r="O100" s="144"/>
      <c r="P100" s="144"/>
      <c r="Q100" s="144"/>
      <c r="S100" s="118" t="s">
        <v>81</v>
      </c>
      <c r="T100" s="118"/>
      <c r="U100" s="119"/>
      <c r="V100" s="119"/>
      <c r="W100" s="119"/>
      <c r="X100" s="119"/>
      <c r="Y100" s="144">
        <f t="shared" ref="Y100:AD100" si="32">+Y90</f>
        <v>0</v>
      </c>
      <c r="Z100" s="144">
        <f t="shared" si="32"/>
        <v>0</v>
      </c>
      <c r="AA100" s="144">
        <f t="shared" si="32"/>
        <v>0</v>
      </c>
      <c r="AB100" s="144">
        <f t="shared" si="32"/>
        <v>0</v>
      </c>
      <c r="AC100" s="144">
        <f t="shared" si="32"/>
        <v>0</v>
      </c>
      <c r="AD100" s="144">
        <f t="shared" si="32"/>
        <v>0</v>
      </c>
      <c r="AE100" s="128"/>
      <c r="AF100" s="144"/>
      <c r="AG100" s="144"/>
      <c r="AH100" s="144"/>
    </row>
    <row r="101" spans="1:34" s="105" customFormat="1" ht="13.8" thickBot="1" x14ac:dyDescent="0.3">
      <c r="A101" s="31"/>
      <c r="B101" s="31"/>
      <c r="C101" s="31"/>
      <c r="D101" s="31"/>
      <c r="E101" s="31"/>
      <c r="F101" s="31"/>
      <c r="G101" s="31"/>
      <c r="H101" s="31"/>
      <c r="I101" s="31"/>
      <c r="J101" s="31"/>
      <c r="K101" s="374"/>
      <c r="L101" s="123"/>
      <c r="M101" s="374"/>
      <c r="N101" s="374"/>
      <c r="O101" s="374"/>
      <c r="P101" s="374"/>
      <c r="Q101" s="374"/>
      <c r="S101" s="31"/>
      <c r="T101" s="31"/>
      <c r="U101" s="31"/>
      <c r="V101" s="31"/>
      <c r="W101" s="31"/>
      <c r="X101" s="31"/>
      <c r="Y101" s="31"/>
      <c r="Z101" s="31"/>
      <c r="AA101" s="31"/>
      <c r="AB101" s="31"/>
      <c r="AC101" s="31"/>
      <c r="AD101" s="31"/>
      <c r="AE101" s="128"/>
      <c r="AF101" s="374"/>
      <c r="AG101" s="374"/>
      <c r="AH101" s="374"/>
    </row>
    <row r="102" spans="1:34" s="105" customFormat="1" ht="13.8" thickBot="1" x14ac:dyDescent="0.3">
      <c r="A102" s="118" t="s">
        <v>82</v>
      </c>
      <c r="B102" s="118"/>
      <c r="C102" s="119"/>
      <c r="D102" s="119"/>
      <c r="E102" s="119"/>
      <c r="F102" s="119"/>
      <c r="G102" s="144">
        <f>+G100-G98</f>
        <v>0</v>
      </c>
      <c r="H102" s="144">
        <f>+H100-H98</f>
        <v>0</v>
      </c>
      <c r="I102" s="144">
        <f>+I100-I98</f>
        <v>0</v>
      </c>
      <c r="J102" s="144">
        <f>+J100-J98</f>
        <v>0</v>
      </c>
      <c r="K102" s="144">
        <f>+K100-K98</f>
        <v>0</v>
      </c>
      <c r="L102" s="144">
        <f>+L100-L90</f>
        <v>0</v>
      </c>
      <c r="M102" s="144"/>
      <c r="N102" s="144"/>
      <c r="O102" s="144"/>
      <c r="P102" s="144"/>
      <c r="Q102" s="144"/>
      <c r="S102" s="118" t="s">
        <v>82</v>
      </c>
      <c r="T102" s="118"/>
      <c r="U102" s="119"/>
      <c r="V102" s="119"/>
      <c r="W102" s="119"/>
      <c r="X102" s="119"/>
      <c r="Y102" s="144">
        <f t="shared" ref="Y102:AD102" si="33">+Y100-Y98</f>
        <v>0</v>
      </c>
      <c r="Z102" s="144">
        <f t="shared" si="33"/>
        <v>0</v>
      </c>
      <c r="AA102" s="144">
        <f t="shared" si="33"/>
        <v>0</v>
      </c>
      <c r="AB102" s="144">
        <f t="shared" si="33"/>
        <v>0</v>
      </c>
      <c r="AC102" s="144">
        <f t="shared" si="33"/>
        <v>0</v>
      </c>
      <c r="AD102" s="144">
        <f t="shared" si="33"/>
        <v>0</v>
      </c>
      <c r="AE102" s="128"/>
      <c r="AF102" s="144"/>
      <c r="AG102" s="144"/>
      <c r="AH102" s="144"/>
    </row>
    <row r="103" spans="1:34" s="105" customFormat="1" x14ac:dyDescent="0.25">
      <c r="A103" s="31"/>
      <c r="B103" s="31"/>
      <c r="C103" s="31"/>
      <c r="D103" s="31"/>
      <c r="E103" s="31"/>
      <c r="F103" s="31"/>
      <c r="G103" s="31"/>
      <c r="H103" s="31"/>
      <c r="I103" s="31"/>
      <c r="J103" s="31"/>
      <c r="K103" s="123"/>
      <c r="L103" s="163"/>
      <c r="M103" s="163"/>
      <c r="N103" s="163"/>
      <c r="O103" s="123"/>
      <c r="P103" s="123"/>
      <c r="Q103" s="123"/>
      <c r="S103" s="31"/>
      <c r="T103" s="31"/>
      <c r="U103" s="31"/>
      <c r="V103" s="31"/>
      <c r="W103" s="31"/>
      <c r="X103" s="31"/>
      <c r="Y103" s="31"/>
      <c r="Z103" s="31"/>
      <c r="AA103" s="31"/>
      <c r="AB103" s="31"/>
      <c r="AC103" s="123"/>
      <c r="AD103" s="128"/>
      <c r="AE103" s="128"/>
      <c r="AF103" s="123"/>
      <c r="AG103" s="123"/>
      <c r="AH103" s="123"/>
    </row>
    <row r="104" spans="1:34" s="105" customFormat="1" x14ac:dyDescent="0.25">
      <c r="K104" s="110"/>
      <c r="L104" s="110"/>
      <c r="M104" s="110"/>
      <c r="N104" s="110"/>
      <c r="O104" s="110"/>
      <c r="P104" s="110"/>
      <c r="Q104" s="110"/>
    </row>
    <row r="105" spans="1:34" s="105" customFormat="1" x14ac:dyDescent="0.25">
      <c r="K105" s="110"/>
      <c r="L105" s="110"/>
      <c r="M105" s="110"/>
      <c r="N105" s="110"/>
      <c r="O105" s="110"/>
      <c r="P105" s="110"/>
      <c r="Q105" s="110"/>
    </row>
    <row r="106" spans="1:34" ht="17.399999999999999" x14ac:dyDescent="0.3">
      <c r="A106" s="285" t="s">
        <v>83</v>
      </c>
      <c r="B106" s="326"/>
      <c r="C106" s="326"/>
      <c r="D106" s="326"/>
      <c r="E106" s="326"/>
      <c r="F106" s="326"/>
      <c r="G106" s="327" t="s">
        <v>197</v>
      </c>
      <c r="H106" s="328">
        <f>+B8</f>
        <v>0</v>
      </c>
      <c r="I106" s="328"/>
      <c r="J106" s="330" t="e">
        <f>+G8</f>
        <v>#REF!</v>
      </c>
      <c r="K106" s="329"/>
      <c r="L106" s="329"/>
      <c r="M106" s="374"/>
      <c r="N106" s="374"/>
      <c r="O106" s="374"/>
      <c r="P106" s="374"/>
      <c r="Q106" s="374"/>
    </row>
    <row r="107" spans="1:34" ht="13.8" x14ac:dyDescent="0.25">
      <c r="A107" s="281"/>
      <c r="B107" s="281"/>
      <c r="C107" s="281"/>
      <c r="D107" s="281"/>
      <c r="E107" s="281"/>
      <c r="F107" s="281"/>
      <c r="G107" s="281"/>
      <c r="H107" s="31"/>
      <c r="I107" s="31"/>
      <c r="J107" s="31"/>
      <c r="K107" s="374"/>
      <c r="L107" s="374"/>
      <c r="M107" s="374"/>
      <c r="N107" s="374"/>
      <c r="O107" s="374"/>
      <c r="P107" s="374"/>
      <c r="Q107" s="374"/>
    </row>
    <row r="108" spans="1:34" ht="13.8" x14ac:dyDescent="0.25">
      <c r="A108" s="605" t="s">
        <v>84</v>
      </c>
      <c r="B108" s="606"/>
      <c r="C108" s="606"/>
      <c r="D108" s="606"/>
      <c r="E108" s="606"/>
      <c r="F108" s="607"/>
      <c r="G108" s="286" t="s">
        <v>25</v>
      </c>
      <c r="H108" s="286" t="s">
        <v>26</v>
      </c>
      <c r="I108" s="286" t="s">
        <v>27</v>
      </c>
      <c r="J108" s="286" t="s">
        <v>28</v>
      </c>
      <c r="K108" s="286" t="s">
        <v>29</v>
      </c>
      <c r="L108" s="286" t="s">
        <v>30</v>
      </c>
      <c r="M108" s="374"/>
      <c r="N108" s="374"/>
      <c r="O108" s="374"/>
      <c r="P108" s="374"/>
      <c r="Q108" s="374"/>
    </row>
    <row r="109" spans="1:34" ht="13.8" x14ac:dyDescent="0.25">
      <c r="A109" s="50" t="s">
        <v>19</v>
      </c>
      <c r="B109" s="31"/>
      <c r="C109" s="31"/>
      <c r="D109" s="31"/>
      <c r="E109" s="31"/>
      <c r="F109" s="31"/>
      <c r="G109" s="282">
        <f>+'College 5'!G15+'College 5'!G16+'College 5'!G17+'College 5'!G18+'College 5'!G19+'College 5'!G20+'College 5'!G21+'College 5'!G22+'College 5'!G23+'College 5'!G24+'College 5'!G25+'College 5'!G32+'College 5'!G33</f>
        <v>0</v>
      </c>
      <c r="H109" s="282">
        <f>+'College 5'!H15+'College 5'!H16+'College 5'!H17+'College 5'!H18+'College 5'!H19+'College 5'!H20+'College 5'!H21+'College 5'!H22+'College 5'!H23+'College 5'!H24+'College 5'!H25+'College 5'!H32+'College 5'!H33</f>
        <v>0</v>
      </c>
      <c r="I109" s="282">
        <f>+'College 5'!I15+'College 5'!I16+'College 5'!I17+'College 5'!I18+'College 5'!I19+'College 5'!I20+'College 5'!I21+'College 5'!I22+'College 5'!I23+'College 5'!I24+'College 5'!I25+'College 5'!I32+'College 5'!I33</f>
        <v>0</v>
      </c>
      <c r="J109" s="282">
        <f>+'College 5'!J15+'College 5'!J16+'College 5'!J17+'College 5'!J18+'College 5'!J19+'College 5'!J20+'College 5'!J21+'College 5'!J22+'College 5'!J23+'College 5'!J24+'College 5'!J25+'College 5'!J32+'College 5'!J33</f>
        <v>0</v>
      </c>
      <c r="K109" s="282">
        <f>+'College 5'!K15+'College 5'!K16+'College 5'!K17+'College 5'!K18+'College 5'!K19+'College 5'!K20+'College 5'!K21+'College 5'!K22+'College 5'!K23+'College 5'!K24+'College 5'!K25+'College 5'!K32+'College 5'!K33</f>
        <v>0</v>
      </c>
      <c r="L109" s="282">
        <f t="shared" ref="L109:L122" si="34">SUM(G109:K109)</f>
        <v>0</v>
      </c>
      <c r="M109" s="374"/>
      <c r="N109" s="374"/>
      <c r="O109" s="374"/>
      <c r="P109" s="374"/>
      <c r="Q109" s="374"/>
    </row>
    <row r="110" spans="1:34" ht="13.8" x14ac:dyDescent="0.25">
      <c r="A110" s="50" t="s">
        <v>85</v>
      </c>
      <c r="B110" s="31"/>
      <c r="C110" s="31"/>
      <c r="D110" s="31"/>
      <c r="E110" s="31"/>
      <c r="F110" s="31"/>
      <c r="G110" s="283">
        <f>+'College 5'!G26+'College 5'!G27+'College 5'!G28+'College 5'!G29+'College 5'!G30+'College 5'!G31</f>
        <v>0</v>
      </c>
      <c r="H110" s="283">
        <f>+'College 5'!H26+'College 5'!H27+'College 5'!H28+'College 5'!H29+'College 5'!H30+'College 5'!H31</f>
        <v>0</v>
      </c>
      <c r="I110" s="283">
        <f>+'College 5'!I26+'College 5'!I27+'College 5'!I28+'College 5'!I29+'College 5'!I30+'College 5'!I31</f>
        <v>0</v>
      </c>
      <c r="J110" s="283">
        <f>+'College 5'!J26+'College 5'!J27+'College 5'!J28+'College 5'!J29+'College 5'!J30+'College 5'!J31</f>
        <v>0</v>
      </c>
      <c r="K110" s="283">
        <f>+'College 5'!K26+'College 5'!K27+'College 5'!K28+'College 5'!K29+'College 5'!K30+'College 5'!K31</f>
        <v>0</v>
      </c>
      <c r="L110" s="283">
        <f t="shared" si="34"/>
        <v>0</v>
      </c>
      <c r="M110" s="374"/>
      <c r="N110" s="374"/>
      <c r="O110" s="374"/>
      <c r="P110" s="374"/>
      <c r="Q110" s="374"/>
    </row>
    <row r="111" spans="1:34" ht="13.8" x14ac:dyDescent="0.25">
      <c r="A111" s="50" t="s">
        <v>86</v>
      </c>
      <c r="B111" s="31"/>
      <c r="C111" s="31"/>
      <c r="D111" s="31"/>
      <c r="E111" s="31"/>
      <c r="F111" s="31"/>
      <c r="G111" s="283">
        <f>+'College 5'!G43</f>
        <v>0</v>
      </c>
      <c r="H111" s="283">
        <f>+'College 5'!H43</f>
        <v>0</v>
      </c>
      <c r="I111" s="283">
        <f>+'College 5'!I43</f>
        <v>0</v>
      </c>
      <c r="J111" s="283">
        <f>+'College 5'!J43</f>
        <v>0</v>
      </c>
      <c r="K111" s="283">
        <f>+'College 5'!K43</f>
        <v>0</v>
      </c>
      <c r="L111" s="283">
        <f t="shared" si="34"/>
        <v>0</v>
      </c>
      <c r="M111" s="374"/>
      <c r="N111" s="374"/>
      <c r="O111" s="374"/>
      <c r="P111" s="374"/>
      <c r="Q111" s="374"/>
    </row>
    <row r="112" spans="1:34" ht="13.8" x14ac:dyDescent="0.25">
      <c r="A112" s="50" t="s">
        <v>87</v>
      </c>
      <c r="B112" s="31"/>
      <c r="C112" s="31"/>
      <c r="D112" s="31"/>
      <c r="E112" s="31"/>
      <c r="F112" s="31"/>
      <c r="G112" s="283">
        <f>+'College 5'!G76</f>
        <v>0</v>
      </c>
      <c r="H112" s="283">
        <f>+'College 5'!H76</f>
        <v>0</v>
      </c>
      <c r="I112" s="283">
        <f>+'College 5'!I76</f>
        <v>0</v>
      </c>
      <c r="J112" s="283">
        <f>+'College 5'!J76</f>
        <v>0</v>
      </c>
      <c r="K112" s="283">
        <f>+'College 5'!K76</f>
        <v>0</v>
      </c>
      <c r="L112" s="283">
        <f t="shared" si="34"/>
        <v>0</v>
      </c>
      <c r="M112" s="374"/>
      <c r="N112" s="374"/>
      <c r="O112" s="374"/>
      <c r="P112" s="374"/>
      <c r="Q112" s="374"/>
    </row>
    <row r="113" spans="1:17" ht="13.8" x14ac:dyDescent="0.25">
      <c r="A113" s="50" t="s">
        <v>61</v>
      </c>
      <c r="B113" s="31"/>
      <c r="C113" s="31"/>
      <c r="D113" s="31"/>
      <c r="E113" s="31"/>
      <c r="F113" s="31"/>
      <c r="G113" s="283">
        <f>+'College 5'!G69</f>
        <v>0</v>
      </c>
      <c r="H113" s="283">
        <f>+'College 5'!H69</f>
        <v>0</v>
      </c>
      <c r="I113" s="283">
        <f>+'College 5'!I69</f>
        <v>0</v>
      </c>
      <c r="J113" s="283">
        <f>+'College 5'!J69</f>
        <v>0</v>
      </c>
      <c r="K113" s="283">
        <f>+'College 5'!K69</f>
        <v>0</v>
      </c>
      <c r="L113" s="283">
        <f t="shared" si="34"/>
        <v>0</v>
      </c>
      <c r="M113" s="374"/>
      <c r="N113" s="374"/>
      <c r="O113" s="374"/>
      <c r="P113" s="374"/>
      <c r="Q113" s="374"/>
    </row>
    <row r="114" spans="1:17" ht="13.8" x14ac:dyDescent="0.25">
      <c r="A114" s="50" t="s">
        <v>88</v>
      </c>
      <c r="B114" s="31"/>
      <c r="C114" s="31"/>
      <c r="D114" s="31"/>
      <c r="E114" s="31"/>
      <c r="F114" s="31"/>
      <c r="G114" s="283">
        <f>+'College 5'!G85</f>
        <v>0</v>
      </c>
      <c r="H114" s="283">
        <f>+'College 5'!H85</f>
        <v>0</v>
      </c>
      <c r="I114" s="283">
        <f>+'College 5'!I85</f>
        <v>0</v>
      </c>
      <c r="J114" s="283">
        <f>+'College 5'!J85</f>
        <v>0</v>
      </c>
      <c r="K114" s="283">
        <f>+'College 5'!K85</f>
        <v>0</v>
      </c>
      <c r="L114" s="283">
        <f t="shared" si="34"/>
        <v>0</v>
      </c>
      <c r="M114" s="374"/>
      <c r="N114" s="374"/>
      <c r="O114" s="374"/>
      <c r="P114" s="374"/>
      <c r="Q114" s="374"/>
    </row>
    <row r="115" spans="1:17" ht="13.8" x14ac:dyDescent="0.25">
      <c r="A115" s="50" t="s">
        <v>89</v>
      </c>
      <c r="B115" s="31"/>
      <c r="C115" s="31"/>
      <c r="D115" s="31"/>
      <c r="E115" s="31"/>
      <c r="F115" s="31"/>
      <c r="G115" s="283">
        <f>+'College 5'!G63</f>
        <v>0</v>
      </c>
      <c r="H115" s="283">
        <f>+'College 5'!H63</f>
        <v>0</v>
      </c>
      <c r="I115" s="283">
        <f>+'College 5'!I63</f>
        <v>0</v>
      </c>
      <c r="J115" s="283">
        <f>+'College 5'!J63</f>
        <v>0</v>
      </c>
      <c r="K115" s="283">
        <f>+'College 5'!K63</f>
        <v>0</v>
      </c>
      <c r="L115" s="283">
        <f t="shared" si="34"/>
        <v>0</v>
      </c>
      <c r="M115" s="374"/>
      <c r="N115" s="374"/>
      <c r="O115" s="374"/>
      <c r="P115" s="374"/>
      <c r="Q115" s="374"/>
    </row>
    <row r="116" spans="1:17" ht="13.8" x14ac:dyDescent="0.25">
      <c r="A116" s="50" t="s">
        <v>90</v>
      </c>
      <c r="B116" s="31"/>
      <c r="C116" s="31"/>
      <c r="D116" s="31"/>
      <c r="E116" s="31"/>
      <c r="F116" s="31"/>
      <c r="G116" s="283">
        <f>+'College 5'!G62-'College 5'!G63</f>
        <v>0</v>
      </c>
      <c r="H116" s="283">
        <f>+'College 5'!H62-'College 5'!H63</f>
        <v>0</v>
      </c>
      <c r="I116" s="283">
        <f>+'College 5'!I62-'College 5'!I63</f>
        <v>0</v>
      </c>
      <c r="J116" s="283">
        <f>+'College 5'!J62-'College 5'!J63</f>
        <v>0</v>
      </c>
      <c r="K116" s="283">
        <f>+'College 5'!K62-'College 5'!K63</f>
        <v>0</v>
      </c>
      <c r="L116" s="283">
        <f t="shared" si="34"/>
        <v>0</v>
      </c>
      <c r="M116" s="374"/>
      <c r="N116" s="374"/>
      <c r="O116" s="374"/>
      <c r="P116" s="374"/>
      <c r="Q116" s="374"/>
    </row>
    <row r="117" spans="1:17" ht="13.8" x14ac:dyDescent="0.25">
      <c r="A117" s="50" t="s">
        <v>47</v>
      </c>
      <c r="B117" s="31"/>
      <c r="C117" s="31"/>
      <c r="D117" s="31"/>
      <c r="E117" s="31"/>
      <c r="F117" s="31"/>
      <c r="G117" s="283">
        <f>+'College 5'!G48</f>
        <v>0</v>
      </c>
      <c r="H117" s="283">
        <f>+'College 5'!H48</f>
        <v>0</v>
      </c>
      <c r="I117" s="283">
        <f>+'College 5'!I48</f>
        <v>0</v>
      </c>
      <c r="J117" s="283">
        <f>+'College 5'!J48</f>
        <v>0</v>
      </c>
      <c r="K117" s="283">
        <f>+'College 5'!K48</f>
        <v>0</v>
      </c>
      <c r="L117" s="283">
        <f t="shared" si="34"/>
        <v>0</v>
      </c>
      <c r="M117" s="374"/>
      <c r="N117" s="374"/>
      <c r="O117" s="374"/>
      <c r="P117" s="374"/>
      <c r="Q117" s="374"/>
    </row>
    <row r="118" spans="1:17" ht="13.8" x14ac:dyDescent="0.25">
      <c r="A118" s="50" t="s">
        <v>91</v>
      </c>
      <c r="B118" s="31"/>
      <c r="C118" s="31"/>
      <c r="D118" s="31"/>
      <c r="E118" s="31"/>
      <c r="F118" s="31"/>
      <c r="G118" s="283">
        <f>+'College 5'!G78</f>
        <v>0</v>
      </c>
      <c r="H118" s="283">
        <f>+'College 5'!H78</f>
        <v>0</v>
      </c>
      <c r="I118" s="283">
        <f>+'College 5'!I78</f>
        <v>0</v>
      </c>
      <c r="J118" s="283">
        <f>+'College 5'!J78</f>
        <v>0</v>
      </c>
      <c r="K118" s="283">
        <f>+'College 5'!K78</f>
        <v>0</v>
      </c>
      <c r="L118" s="283">
        <f t="shared" si="34"/>
        <v>0</v>
      </c>
      <c r="M118" s="374"/>
      <c r="N118" s="374"/>
      <c r="O118" s="374"/>
      <c r="P118" s="374"/>
      <c r="Q118" s="374"/>
    </row>
    <row r="119" spans="1:17" ht="13.8" x14ac:dyDescent="0.25">
      <c r="A119" s="50" t="s">
        <v>92</v>
      </c>
      <c r="B119" s="31"/>
      <c r="C119" s="31"/>
      <c r="D119" s="31"/>
      <c r="E119" s="31"/>
      <c r="F119" s="31"/>
      <c r="G119" s="283">
        <f>+'College 5'!G55+'College 5'!G72+'College 5'!G73+'College 5'!G74+'College 5'!G75</f>
        <v>0</v>
      </c>
      <c r="H119" s="283">
        <f>+'College 5'!H55+'College 5'!H72+'College 5'!H73+'College 5'!H74+'College 5'!H75</f>
        <v>0</v>
      </c>
      <c r="I119" s="283">
        <f>+'College 5'!I55+'College 5'!I72+'College 5'!I73+'College 5'!I74+'College 5'!I75</f>
        <v>0</v>
      </c>
      <c r="J119" s="283">
        <f>+'College 5'!J55+'College 5'!J72+'College 5'!J73+'College 5'!J74+'College 5'!J75</f>
        <v>0</v>
      </c>
      <c r="K119" s="283">
        <f>+'College 5'!K55+'College 5'!K72+'College 5'!K73+'College 5'!K74+'College 5'!K75</f>
        <v>0</v>
      </c>
      <c r="L119" s="283">
        <f t="shared" si="34"/>
        <v>0</v>
      </c>
      <c r="M119" s="374"/>
      <c r="N119" s="374"/>
      <c r="O119" s="374"/>
      <c r="P119" s="374"/>
      <c r="Q119" s="374"/>
    </row>
    <row r="120" spans="1:17" ht="13.8" x14ac:dyDescent="0.25">
      <c r="A120" s="50" t="s">
        <v>93</v>
      </c>
      <c r="B120" s="31"/>
      <c r="C120" s="31"/>
      <c r="D120" s="31"/>
      <c r="E120" s="31"/>
      <c r="F120" s="31"/>
      <c r="G120" s="283">
        <f>+'College 5'!G77</f>
        <v>0</v>
      </c>
      <c r="H120" s="283">
        <f>+'College 5'!H77</f>
        <v>0</v>
      </c>
      <c r="I120" s="283">
        <f>+'College 5'!I77</f>
        <v>0</v>
      </c>
      <c r="J120" s="283">
        <f>+'College 5'!J77</f>
        <v>0</v>
      </c>
      <c r="K120" s="283">
        <f>+'College 5'!K77</f>
        <v>0</v>
      </c>
      <c r="L120" s="283">
        <f t="shared" si="34"/>
        <v>0</v>
      </c>
      <c r="M120" s="374"/>
      <c r="N120" s="374"/>
      <c r="O120" s="374"/>
      <c r="P120" s="374"/>
      <c r="Q120" s="374"/>
    </row>
    <row r="121" spans="1:17" ht="13.8" x14ac:dyDescent="0.25">
      <c r="A121" s="50" t="s">
        <v>94</v>
      </c>
      <c r="B121" s="31"/>
      <c r="C121" s="31"/>
      <c r="D121" s="31"/>
      <c r="E121" s="31"/>
      <c r="F121" s="31"/>
      <c r="G121" s="283">
        <f>+'College 5'!G89</f>
        <v>0</v>
      </c>
      <c r="H121" s="283">
        <f>+'College 5'!H89</f>
        <v>0</v>
      </c>
      <c r="I121" s="283">
        <f>+'College 5'!I89</f>
        <v>0</v>
      </c>
      <c r="J121" s="283">
        <f>+'College 5'!J89</f>
        <v>0</v>
      </c>
      <c r="K121" s="283">
        <f>+'College 5'!K89</f>
        <v>0</v>
      </c>
      <c r="L121" s="283">
        <f t="shared" si="34"/>
        <v>0</v>
      </c>
      <c r="M121" s="374"/>
      <c r="N121" s="374"/>
      <c r="O121" s="374"/>
      <c r="P121" s="374"/>
      <c r="Q121" s="374"/>
    </row>
    <row r="122" spans="1:17" ht="13.8" x14ac:dyDescent="0.25">
      <c r="A122" s="50" t="s">
        <v>95</v>
      </c>
      <c r="B122" s="31"/>
      <c r="C122" s="31"/>
      <c r="D122" s="31"/>
      <c r="E122" s="31"/>
      <c r="F122" s="31"/>
      <c r="G122" s="284" t="s">
        <v>96</v>
      </c>
      <c r="H122" s="284" t="s">
        <v>96</v>
      </c>
      <c r="I122" s="284" t="s">
        <v>96</v>
      </c>
      <c r="J122" s="284" t="s">
        <v>96</v>
      </c>
      <c r="K122" s="284" t="s">
        <v>96</v>
      </c>
      <c r="L122" s="283">
        <f t="shared" si="34"/>
        <v>0</v>
      </c>
      <c r="M122" s="374"/>
      <c r="N122" s="374"/>
      <c r="O122" s="374"/>
      <c r="P122" s="374"/>
      <c r="Q122" s="374"/>
    </row>
    <row r="123" spans="1:17" ht="13.8" x14ac:dyDescent="0.25">
      <c r="A123" s="287" t="s">
        <v>97</v>
      </c>
      <c r="B123" s="289"/>
      <c r="C123" s="289"/>
      <c r="D123" s="289"/>
      <c r="E123" s="289"/>
      <c r="F123" s="289"/>
      <c r="G123" s="288">
        <f t="shared" ref="G123:L123" si="35">SUM(G109:G122)</f>
        <v>0</v>
      </c>
      <c r="H123" s="288">
        <f t="shared" si="35"/>
        <v>0</v>
      </c>
      <c r="I123" s="288">
        <f t="shared" si="35"/>
        <v>0</v>
      </c>
      <c r="J123" s="288">
        <f t="shared" si="35"/>
        <v>0</v>
      </c>
      <c r="K123" s="288">
        <f t="shared" si="35"/>
        <v>0</v>
      </c>
      <c r="L123" s="288">
        <f t="shared" si="35"/>
        <v>0</v>
      </c>
      <c r="M123" s="374"/>
      <c r="N123" s="374"/>
      <c r="O123" s="374"/>
      <c r="P123" s="374"/>
      <c r="Q123" s="374"/>
    </row>
    <row r="124" spans="1:17" x14ac:dyDescent="0.25">
      <c r="A124" s="31"/>
      <c r="B124" s="31"/>
      <c r="C124" s="31"/>
      <c r="D124" s="31"/>
      <c r="E124" s="31"/>
      <c r="F124" s="31"/>
      <c r="G124" s="31"/>
      <c r="H124" s="31"/>
      <c r="I124" s="31"/>
      <c r="J124" s="31"/>
      <c r="K124" s="374"/>
      <c r="L124" s="374"/>
      <c r="M124" s="374"/>
      <c r="N124" s="374"/>
      <c r="O124" s="374"/>
      <c r="P124" s="374"/>
      <c r="Q124" s="374"/>
    </row>
    <row r="125" spans="1:17" x14ac:dyDescent="0.25">
      <c r="A125" s="31"/>
      <c r="B125" s="31"/>
      <c r="C125" s="31"/>
      <c r="D125" s="31"/>
      <c r="E125" s="31"/>
      <c r="F125" s="31"/>
      <c r="G125" s="31"/>
      <c r="H125" s="31"/>
      <c r="I125" s="31"/>
      <c r="J125" s="31"/>
      <c r="K125" s="374"/>
      <c r="L125" s="374"/>
      <c r="M125" s="374"/>
      <c r="N125" s="374"/>
      <c r="O125" s="374"/>
      <c r="P125" s="374"/>
      <c r="Q125" s="374"/>
    </row>
    <row r="126" spans="1:17" x14ac:dyDescent="0.25">
      <c r="A126" s="31"/>
      <c r="B126" s="31"/>
      <c r="C126" s="31"/>
      <c r="D126" s="31"/>
      <c r="E126" s="31"/>
      <c r="F126" s="31"/>
      <c r="G126" s="31"/>
      <c r="H126" s="31"/>
      <c r="I126" s="31"/>
      <c r="J126" s="31"/>
      <c r="K126" s="374"/>
      <c r="L126" s="374"/>
      <c r="M126" s="374"/>
      <c r="N126" s="374"/>
      <c r="O126" s="374"/>
      <c r="P126" s="374"/>
      <c r="Q126" s="374"/>
    </row>
    <row r="127" spans="1:17" x14ac:dyDescent="0.25">
      <c r="A127" s="31"/>
      <c r="B127" s="31"/>
      <c r="C127" s="31"/>
      <c r="D127" s="31"/>
      <c r="E127" s="31"/>
      <c r="F127" s="31"/>
      <c r="G127" s="31"/>
      <c r="H127" s="31"/>
      <c r="I127" s="31"/>
      <c r="J127" s="31"/>
      <c r="K127" s="374"/>
      <c r="L127" s="374"/>
      <c r="M127" s="374"/>
      <c r="N127" s="374"/>
    </row>
  </sheetData>
  <sheetProtection selectLockedCells="1"/>
  <mergeCells count="25">
    <mergeCell ref="B7:E7"/>
    <mergeCell ref="B8:E8"/>
    <mergeCell ref="D75:E75"/>
    <mergeCell ref="D76:E76"/>
    <mergeCell ref="A108:F108"/>
    <mergeCell ref="B9:E9"/>
    <mergeCell ref="AL43:AT43"/>
    <mergeCell ref="AL46:AM46"/>
    <mergeCell ref="AL62:AT62"/>
    <mergeCell ref="AL65:AM65"/>
    <mergeCell ref="AL83:AM83"/>
    <mergeCell ref="T9:W9"/>
    <mergeCell ref="B12:G12"/>
    <mergeCell ref="T12:Y12"/>
    <mergeCell ref="D13:F13"/>
    <mergeCell ref="V13:X13"/>
    <mergeCell ref="B6:E6"/>
    <mergeCell ref="J3:L4"/>
    <mergeCell ref="AB3:AD4"/>
    <mergeCell ref="B4:E4"/>
    <mergeCell ref="T4:W4"/>
    <mergeCell ref="B5:E5"/>
    <mergeCell ref="J5:L5"/>
    <mergeCell ref="T5:W5"/>
    <mergeCell ref="AB5:AD5"/>
  </mergeCells>
  <pageMargins left="0.75" right="0.75" top="1.04" bottom="0.75" header="0.5" footer="0.5"/>
  <pageSetup scale="60" fitToHeight="0" orientation="portrait" r:id="rId1"/>
  <headerFooter alignWithMargins="0">
    <oddHeader>&amp;L&amp;G&amp;R&amp;"Arial Black,Regular"&amp;12&amp;K01+000Research 
Administration 
Services Team</oddHeader>
    <oddFooter xml:space="preserve">&amp;L&amp;9&amp;Z&amp;F&amp;C&amp;9University of Central Florida CCIE&amp;R&amp;9Prepared by: E. Blackwell, &amp;D </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2B6E7-CC0E-449B-A5E9-C8B4C601EA94}">
  <sheetPr codeName="Sheet2"/>
  <dimension ref="A1:O73"/>
  <sheetViews>
    <sheetView topLeftCell="A60" zoomScale="110" zoomScaleNormal="110" workbookViewId="0">
      <selection activeCell="A69" sqref="A69"/>
    </sheetView>
  </sheetViews>
  <sheetFormatPr defaultRowHeight="13.2" x14ac:dyDescent="0.25"/>
  <cols>
    <col min="1" max="1" width="5.44140625" customWidth="1"/>
    <col min="2" max="2" width="10.21875" customWidth="1"/>
    <col min="3" max="3" width="6.21875" customWidth="1"/>
    <col min="4" max="4" width="8" customWidth="1"/>
    <col min="5" max="5" width="11.5546875" bestFit="1" customWidth="1"/>
    <col min="6" max="6" width="10.44140625" customWidth="1"/>
    <col min="7" max="7" width="10.21875" customWidth="1"/>
    <col min="8" max="8" width="9.77734375" customWidth="1"/>
    <col min="9" max="9" width="15.77734375" customWidth="1"/>
    <col min="10" max="15" width="8.77734375" style="218" customWidth="1"/>
  </cols>
  <sheetData>
    <row r="1" spans="1:9" ht="13.8" x14ac:dyDescent="0.25">
      <c r="A1" s="631" t="s">
        <v>202</v>
      </c>
      <c r="B1" s="632"/>
      <c r="C1" s="632"/>
      <c r="D1" s="632"/>
      <c r="E1" s="632"/>
      <c r="F1" s="632"/>
      <c r="G1" s="632"/>
      <c r="H1" s="632"/>
      <c r="I1" s="633"/>
    </row>
    <row r="2" spans="1:9" x14ac:dyDescent="0.25">
      <c r="A2" s="41"/>
      <c r="B2" s="38"/>
      <c r="C2" s="42"/>
      <c r="D2" s="42"/>
      <c r="E2" s="42"/>
      <c r="F2" s="51"/>
      <c r="G2" s="51"/>
      <c r="H2" s="221"/>
      <c r="I2" s="43"/>
    </row>
    <row r="3" spans="1:9" x14ac:dyDescent="0.25">
      <c r="A3" s="224" t="s">
        <v>203</v>
      </c>
      <c r="B3" s="190"/>
      <c r="C3" s="190"/>
      <c r="D3" s="190"/>
      <c r="E3" s="190"/>
      <c r="F3" s="636"/>
      <c r="G3" s="636"/>
      <c r="H3" s="190"/>
      <c r="I3" s="225"/>
    </row>
    <row r="4" spans="1:9" x14ac:dyDescent="0.25">
      <c r="A4" s="65"/>
      <c r="B4" s="226" t="s">
        <v>204</v>
      </c>
      <c r="C4" s="51"/>
      <c r="D4" s="51"/>
      <c r="E4" s="51"/>
      <c r="F4" s="226" t="s">
        <v>205</v>
      </c>
      <c r="G4" s="53"/>
      <c r="H4" s="51"/>
      <c r="I4" s="66"/>
    </row>
    <row r="5" spans="1:9" ht="21" x14ac:dyDescent="0.25">
      <c r="A5" s="65"/>
      <c r="B5" s="44" t="s">
        <v>206</v>
      </c>
      <c r="C5" s="44" t="s">
        <v>207</v>
      </c>
      <c r="D5" s="44" t="s">
        <v>208</v>
      </c>
      <c r="E5" s="51"/>
      <c r="F5" s="44" t="s">
        <v>206</v>
      </c>
      <c r="G5" s="44" t="s">
        <v>207</v>
      </c>
      <c r="H5" s="44" t="s">
        <v>21</v>
      </c>
      <c r="I5" s="66"/>
    </row>
    <row r="6" spans="1:9" x14ac:dyDescent="0.25">
      <c r="A6" s="65"/>
      <c r="B6" s="382">
        <v>100000</v>
      </c>
      <c r="C6" s="383">
        <v>1</v>
      </c>
      <c r="D6" s="45">
        <v>9</v>
      </c>
      <c r="E6" s="51"/>
      <c r="F6" s="302">
        <v>100000</v>
      </c>
      <c r="G6" s="383">
        <v>1</v>
      </c>
      <c r="H6" s="45">
        <v>12</v>
      </c>
      <c r="I6" s="66"/>
    </row>
    <row r="7" spans="1:9" x14ac:dyDescent="0.25">
      <c r="A7" s="65"/>
      <c r="B7" s="382">
        <v>50000</v>
      </c>
      <c r="C7" s="383">
        <v>0.5</v>
      </c>
      <c r="D7" s="45">
        <f>+D6/2</f>
        <v>4.5</v>
      </c>
      <c r="E7" s="51"/>
      <c r="F7" s="302">
        <f>+F6/2</f>
        <v>50000</v>
      </c>
      <c r="G7" s="383">
        <f>+G6/2</f>
        <v>0.5</v>
      </c>
      <c r="H7" s="45">
        <f>+H6/2</f>
        <v>6</v>
      </c>
      <c r="I7" s="66"/>
    </row>
    <row r="8" spans="1:9" x14ac:dyDescent="0.25">
      <c r="A8" s="65"/>
      <c r="B8" s="382">
        <v>25000</v>
      </c>
      <c r="C8" s="383">
        <f>+C6/4</f>
        <v>0.25</v>
      </c>
      <c r="D8" s="45">
        <f>+D6/4</f>
        <v>2.25</v>
      </c>
      <c r="E8" s="51"/>
      <c r="F8" s="302">
        <f>+F6/4</f>
        <v>25000</v>
      </c>
      <c r="G8" s="383">
        <f>+G6/4</f>
        <v>0.25</v>
      </c>
      <c r="H8" s="45">
        <f>+H6/4</f>
        <v>3</v>
      </c>
      <c r="I8" s="66"/>
    </row>
    <row r="9" spans="1:9" x14ac:dyDescent="0.25">
      <c r="A9" s="65"/>
      <c r="B9" s="382">
        <f>+B6/8</f>
        <v>12500</v>
      </c>
      <c r="C9" s="384">
        <f>+C6/8</f>
        <v>0.125</v>
      </c>
      <c r="D9" s="45">
        <f>+D6/8</f>
        <v>1.125</v>
      </c>
      <c r="E9" s="51"/>
      <c r="F9" s="302">
        <f>+F6/12*H9</f>
        <v>9375</v>
      </c>
      <c r="G9" s="384">
        <f>+F9/F6</f>
        <v>9.375E-2</v>
      </c>
      <c r="H9" s="45">
        <v>1.125</v>
      </c>
      <c r="I9" s="66"/>
    </row>
    <row r="10" spans="1:9" x14ac:dyDescent="0.25">
      <c r="A10" s="65"/>
      <c r="B10" s="385"/>
      <c r="C10" s="51"/>
      <c r="D10" s="51"/>
      <c r="E10" s="51"/>
      <c r="F10" s="51"/>
      <c r="G10" s="51"/>
      <c r="H10" s="51"/>
      <c r="I10" s="66"/>
    </row>
    <row r="11" spans="1:9" x14ac:dyDescent="0.25">
      <c r="A11" s="224" t="s">
        <v>209</v>
      </c>
      <c r="B11" s="191"/>
      <c r="C11" s="190"/>
      <c r="D11" s="190"/>
      <c r="E11" s="190"/>
      <c r="F11" s="192" t="s">
        <v>21</v>
      </c>
      <c r="G11" s="192" t="s">
        <v>207</v>
      </c>
      <c r="H11" s="190"/>
      <c r="I11" s="225"/>
    </row>
    <row r="12" spans="1:9" x14ac:dyDescent="0.25">
      <c r="A12" s="65"/>
      <c r="B12" s="387">
        <v>0.375</v>
      </c>
      <c r="C12" s="209" t="s">
        <v>210</v>
      </c>
      <c r="D12" s="210" t="s">
        <v>236</v>
      </c>
      <c r="E12" s="211"/>
      <c r="F12" s="211">
        <v>1.125</v>
      </c>
      <c r="G12" s="45">
        <v>37.5</v>
      </c>
      <c r="H12" s="51"/>
    </row>
    <row r="13" spans="1:9" x14ac:dyDescent="0.25">
      <c r="A13" s="65"/>
      <c r="B13" s="387">
        <v>0.375</v>
      </c>
      <c r="C13" s="209" t="s">
        <v>210</v>
      </c>
      <c r="D13" s="210" t="s">
        <v>237</v>
      </c>
      <c r="E13" s="211"/>
      <c r="F13" s="211">
        <v>1.125</v>
      </c>
      <c r="G13" s="45">
        <v>37.5</v>
      </c>
      <c r="H13" s="51"/>
      <c r="I13" s="66"/>
    </row>
    <row r="14" spans="1:9" x14ac:dyDescent="0.25">
      <c r="A14" s="65"/>
      <c r="B14" s="46">
        <v>0.25</v>
      </c>
      <c r="C14" s="209" t="s">
        <v>210</v>
      </c>
      <c r="D14" s="210" t="s">
        <v>211</v>
      </c>
      <c r="E14" s="211"/>
      <c r="F14" s="211">
        <v>0.75</v>
      </c>
      <c r="G14" s="45">
        <v>25</v>
      </c>
      <c r="H14" s="51"/>
      <c r="I14" s="66"/>
    </row>
    <row r="15" spans="1:9" x14ac:dyDescent="0.25">
      <c r="A15" s="65"/>
      <c r="B15" s="46">
        <v>1</v>
      </c>
      <c r="C15" s="209" t="s">
        <v>210</v>
      </c>
      <c r="D15" s="212" t="s">
        <v>212</v>
      </c>
      <c r="E15" s="211"/>
      <c r="F15" s="211">
        <f>SUM(F12:F14)</f>
        <v>3</v>
      </c>
      <c r="G15" s="45">
        <f>SUM(G12:G14)</f>
        <v>100</v>
      </c>
      <c r="H15" s="51"/>
      <c r="I15" s="66"/>
    </row>
    <row r="16" spans="1:9" x14ac:dyDescent="0.25">
      <c r="A16" s="41"/>
      <c r="B16" s="38"/>
      <c r="C16" s="39"/>
      <c r="D16" s="39"/>
      <c r="E16" s="40"/>
      <c r="F16" s="221"/>
      <c r="G16" s="9"/>
      <c r="H16" s="31"/>
      <c r="I16" s="43"/>
    </row>
    <row r="17" spans="1:9" x14ac:dyDescent="0.25">
      <c r="A17" s="187"/>
      <c r="B17" s="188"/>
      <c r="C17" s="188"/>
      <c r="D17" s="188"/>
      <c r="E17" s="188"/>
      <c r="F17" s="188"/>
      <c r="G17" s="188"/>
      <c r="H17" s="188"/>
      <c r="I17" s="189"/>
    </row>
    <row r="18" spans="1:9" x14ac:dyDescent="0.25">
      <c r="A18" s="219" t="s">
        <v>213</v>
      </c>
      <c r="B18" s="31"/>
      <c r="C18" s="637">
        <v>14000</v>
      </c>
      <c r="D18" s="637"/>
      <c r="E18" s="51"/>
      <c r="F18" s="9">
        <v>9</v>
      </c>
      <c r="G18" s="221">
        <f>+C18/F18</f>
        <v>1555.5555555555557</v>
      </c>
      <c r="H18" s="9" t="s">
        <v>214</v>
      </c>
      <c r="I18" s="66"/>
    </row>
    <row r="19" spans="1:9" x14ac:dyDescent="0.25">
      <c r="A19" s="219" t="s">
        <v>215</v>
      </c>
      <c r="B19" s="31"/>
      <c r="C19" s="637">
        <v>10000</v>
      </c>
      <c r="D19" s="637"/>
      <c r="E19" s="51"/>
      <c r="F19" s="9">
        <v>9</v>
      </c>
      <c r="G19" s="221">
        <f>+C19/F19</f>
        <v>1111.1111111111111</v>
      </c>
      <c r="H19" s="9" t="s">
        <v>214</v>
      </c>
      <c r="I19" s="66"/>
    </row>
    <row r="20" spans="1:9" x14ac:dyDescent="0.25">
      <c r="A20" s="219" t="s">
        <v>238</v>
      </c>
      <c r="B20" s="31"/>
      <c r="C20" s="635">
        <v>55000</v>
      </c>
      <c r="D20" s="635"/>
      <c r="E20" s="51"/>
      <c r="F20" s="9"/>
      <c r="G20" s="221"/>
      <c r="H20" s="9"/>
      <c r="I20" s="66"/>
    </row>
    <row r="21" spans="1:9" x14ac:dyDescent="0.25">
      <c r="A21" s="219" t="s">
        <v>213</v>
      </c>
      <c r="B21" s="31"/>
      <c r="C21" s="635">
        <v>22500</v>
      </c>
      <c r="D21" s="635"/>
      <c r="E21" s="51"/>
      <c r="F21" s="9">
        <v>12</v>
      </c>
      <c r="G21" s="221">
        <f>+C21/F21</f>
        <v>1875</v>
      </c>
      <c r="H21" s="9" t="s">
        <v>216</v>
      </c>
      <c r="I21" s="66"/>
    </row>
    <row r="22" spans="1:9" x14ac:dyDescent="0.25">
      <c r="A22" s="219" t="s">
        <v>215</v>
      </c>
      <c r="B22" s="220"/>
      <c r="C22" s="635">
        <v>18500</v>
      </c>
      <c r="D22" s="635"/>
      <c r="E22" s="51"/>
      <c r="F22" s="31">
        <v>12</v>
      </c>
      <c r="G22" s="221">
        <f>+C22/F22</f>
        <v>1541.6666666666667</v>
      </c>
      <c r="H22" s="9" t="s">
        <v>216</v>
      </c>
      <c r="I22" s="66"/>
    </row>
    <row r="23" spans="1:9" x14ac:dyDescent="0.25">
      <c r="A23" s="219"/>
      <c r="B23" s="9"/>
      <c r="C23" s="635"/>
      <c r="D23" s="635"/>
      <c r="E23" s="51"/>
      <c r="F23" s="51"/>
      <c r="G23" s="9"/>
      <c r="H23" s="221"/>
      <c r="I23" s="227"/>
    </row>
    <row r="24" spans="1:9" ht="13.8" x14ac:dyDescent="0.25">
      <c r="A24" s="219" t="s">
        <v>217</v>
      </c>
      <c r="B24" s="222"/>
      <c r="C24" s="634">
        <f>C21/52/20</f>
        <v>21.634615384615383</v>
      </c>
      <c r="D24" s="634"/>
      <c r="E24" s="388"/>
      <c r="G24" s="222"/>
      <c r="H24" s="223"/>
      <c r="I24" s="228"/>
    </row>
    <row r="25" spans="1:9" ht="13.8" x14ac:dyDescent="0.25">
      <c r="A25" s="219" t="s">
        <v>218</v>
      </c>
      <c r="B25" s="50"/>
      <c r="C25" s="634">
        <f>C22/52/20</f>
        <v>17.78846153846154</v>
      </c>
      <c r="D25" s="634"/>
      <c r="E25" s="388"/>
      <c r="F25" s="66" t="s">
        <v>234</v>
      </c>
      <c r="G25" s="218"/>
      <c r="H25" s="32"/>
      <c r="I25" s="182"/>
    </row>
    <row r="26" spans="1:9" ht="13.8" x14ac:dyDescent="0.25">
      <c r="A26" s="219" t="s">
        <v>219</v>
      </c>
      <c r="B26" s="50"/>
      <c r="C26" s="604">
        <v>15</v>
      </c>
      <c r="D26" s="604"/>
      <c r="E26" s="388">
        <f>+C26*20*52</f>
        <v>15600</v>
      </c>
      <c r="F26" s="51" t="s">
        <v>235</v>
      </c>
      <c r="G26" s="50"/>
      <c r="H26" s="32"/>
      <c r="I26" s="182"/>
    </row>
    <row r="27" spans="1:9" ht="14.1" customHeight="1" x14ac:dyDescent="0.25">
      <c r="A27" s="628" t="s">
        <v>220</v>
      </c>
      <c r="B27" s="625"/>
      <c r="C27" s="625"/>
      <c r="D27" s="625"/>
      <c r="E27" s="625"/>
      <c r="F27" s="625"/>
      <c r="G27" s="625"/>
      <c r="H27" s="625"/>
      <c r="I27" s="629"/>
    </row>
    <row r="28" spans="1:9" x14ac:dyDescent="0.25">
      <c r="A28" s="229" t="s">
        <v>221</v>
      </c>
      <c r="B28" s="206"/>
      <c r="C28" s="207"/>
      <c r="D28" s="208" t="s">
        <v>91</v>
      </c>
      <c r="E28" s="208"/>
      <c r="F28" s="206" t="s">
        <v>222</v>
      </c>
      <c r="G28" s="206" t="s">
        <v>33</v>
      </c>
      <c r="H28" s="206" t="s">
        <v>223</v>
      </c>
      <c r="I28" s="230"/>
    </row>
    <row r="29" spans="1:9" x14ac:dyDescent="0.25">
      <c r="A29" s="639" t="s">
        <v>224</v>
      </c>
      <c r="B29" s="640"/>
      <c r="C29" s="640"/>
      <c r="D29" s="644">
        <f>369.65*24</f>
        <v>8871.5999999999985</v>
      </c>
      <c r="E29" s="644"/>
      <c r="F29" s="52">
        <v>12</v>
      </c>
      <c r="G29" s="47">
        <f>+D29/F29</f>
        <v>739.29999999999984</v>
      </c>
      <c r="H29" s="25">
        <f>D29/24</f>
        <v>369.64999999999992</v>
      </c>
      <c r="I29" s="66"/>
    </row>
    <row r="30" spans="1:9" x14ac:dyDescent="0.25">
      <c r="A30" s="231" t="s">
        <v>225</v>
      </c>
      <c r="B30" s="126"/>
      <c r="C30" s="126" t="s">
        <v>239</v>
      </c>
      <c r="D30" s="643">
        <f>D29*1.05</f>
        <v>9315.1799999999985</v>
      </c>
      <c r="E30" s="643"/>
      <c r="F30" s="52">
        <v>12</v>
      </c>
      <c r="G30" s="47">
        <f>+D30/F30</f>
        <v>776.26499999999987</v>
      </c>
      <c r="H30" s="25">
        <f>D30/24</f>
        <v>388.13249999999994</v>
      </c>
      <c r="I30" s="66"/>
    </row>
    <row r="31" spans="1:9" x14ac:dyDescent="0.25">
      <c r="A31" s="231"/>
      <c r="B31" s="126"/>
      <c r="C31" s="126"/>
      <c r="D31" s="127"/>
      <c r="E31" s="127"/>
      <c r="F31" s="52"/>
      <c r="G31" s="47"/>
      <c r="H31" s="25"/>
      <c r="I31" s="66"/>
    </row>
    <row r="32" spans="1:9" ht="15" customHeight="1" x14ac:dyDescent="0.25">
      <c r="A32" s="231" t="s">
        <v>226</v>
      </c>
      <c r="B32" s="126"/>
      <c r="C32" s="126"/>
      <c r="D32" s="643">
        <f>H29*9</f>
        <v>3326.8499999999995</v>
      </c>
      <c r="E32" s="643"/>
      <c r="F32" s="9"/>
      <c r="G32" s="48"/>
      <c r="H32" s="48"/>
      <c r="I32" s="232"/>
    </row>
    <row r="33" spans="1:9" ht="13.8" x14ac:dyDescent="0.25">
      <c r="A33" s="233" t="s">
        <v>227</v>
      </c>
      <c r="B33" s="49"/>
      <c r="C33" s="50"/>
      <c r="D33" s="642">
        <f>H29*9</f>
        <v>3326.8499999999995</v>
      </c>
      <c r="E33" s="642"/>
      <c r="F33" s="49" t="s">
        <v>228</v>
      </c>
      <c r="G33" s="51"/>
      <c r="H33" s="50"/>
      <c r="I33" s="234">
        <f>H29*6</f>
        <v>2217.8999999999996</v>
      </c>
    </row>
    <row r="34" spans="1:9" ht="13.8" x14ac:dyDescent="0.25">
      <c r="A34" s="628" t="s">
        <v>162</v>
      </c>
      <c r="B34" s="625"/>
      <c r="C34" s="625"/>
      <c r="D34" s="625"/>
      <c r="E34" s="625"/>
      <c r="F34" s="625"/>
      <c r="G34" s="625"/>
      <c r="H34" s="625"/>
      <c r="I34" s="629"/>
    </row>
    <row r="35" spans="1:9" ht="13.8" x14ac:dyDescent="0.25">
      <c r="A35" s="193" t="s">
        <v>229</v>
      </c>
      <c r="B35" s="194"/>
      <c r="C35" s="367" t="s">
        <v>230</v>
      </c>
      <c r="D35" s="194"/>
      <c r="E35" s="194"/>
      <c r="F35" s="194"/>
      <c r="G35" s="194"/>
      <c r="H35" s="195"/>
      <c r="I35" s="196"/>
    </row>
    <row r="36" spans="1:9" ht="18.75" customHeight="1" x14ac:dyDescent="0.25">
      <c r="A36" s="638" t="s">
        <v>166</v>
      </c>
      <c r="B36" s="626"/>
      <c r="C36" s="630"/>
      <c r="D36" s="630"/>
      <c r="E36" s="630"/>
      <c r="F36" s="630"/>
      <c r="G36" s="630"/>
      <c r="H36" s="630"/>
      <c r="I36" s="54"/>
    </row>
    <row r="37" spans="1:9" x14ac:dyDescent="0.25">
      <c r="A37" s="55"/>
      <c r="B37" s="56"/>
      <c r="C37" s="56"/>
      <c r="D37" s="56"/>
      <c r="E37" s="56"/>
      <c r="F37" s="56"/>
      <c r="G37" s="56"/>
      <c r="H37" s="56"/>
      <c r="I37" s="57"/>
    </row>
    <row r="38" spans="1:9" x14ac:dyDescent="0.25">
      <c r="A38" s="214">
        <f>+'PI Budget'!V51</f>
        <v>0</v>
      </c>
      <c r="B38" s="53" t="s">
        <v>169</v>
      </c>
      <c r="C38" s="214">
        <f>+'PI Budget'!W51</f>
        <v>0</v>
      </c>
      <c r="D38" s="53" t="s">
        <v>49</v>
      </c>
      <c r="E38" s="58">
        <f>+C38-1</f>
        <v>-1</v>
      </c>
      <c r="F38" s="53" t="s">
        <v>170</v>
      </c>
      <c r="G38" s="214">
        <f>+'PI Budget'!X51</f>
        <v>0</v>
      </c>
      <c r="H38" s="59" t="s">
        <v>171</v>
      </c>
      <c r="I38" s="60"/>
    </row>
    <row r="39" spans="1:9" x14ac:dyDescent="0.25">
      <c r="A39" s="61">
        <f>A38</f>
        <v>0</v>
      </c>
      <c r="B39" s="59" t="s">
        <v>172</v>
      </c>
      <c r="C39" s="53"/>
      <c r="D39" s="58" t="s">
        <v>173</v>
      </c>
      <c r="E39" s="58"/>
      <c r="F39" s="53"/>
      <c r="G39" s="67">
        <v>500</v>
      </c>
      <c r="H39" s="59" t="s">
        <v>174</v>
      </c>
      <c r="I39" s="60">
        <f>ROUND(A39*G39*G38,0)</f>
        <v>0</v>
      </c>
    </row>
    <row r="40" spans="1:9" x14ac:dyDescent="0.25">
      <c r="A40" s="61">
        <f>C38</f>
        <v>0</v>
      </c>
      <c r="B40" s="53" t="s">
        <v>175</v>
      </c>
      <c r="C40" s="53"/>
      <c r="D40" s="53"/>
      <c r="E40" s="58">
        <f>A38</f>
        <v>0</v>
      </c>
      <c r="F40" s="53" t="s">
        <v>176</v>
      </c>
      <c r="G40" s="63">
        <v>36</v>
      </c>
      <c r="H40" s="59" t="s">
        <v>177</v>
      </c>
      <c r="I40" s="60">
        <f>ROUND(A40*E40*G40*G38,0)</f>
        <v>0</v>
      </c>
    </row>
    <row r="41" spans="1:9" x14ac:dyDescent="0.25">
      <c r="A41" s="61">
        <f>E38</f>
        <v>-1</v>
      </c>
      <c r="B41" s="53" t="s">
        <v>178</v>
      </c>
      <c r="C41" s="53"/>
      <c r="D41" s="53"/>
      <c r="E41" s="58">
        <f>A38</f>
        <v>0</v>
      </c>
      <c r="F41" s="53" t="s">
        <v>176</v>
      </c>
      <c r="G41" s="68">
        <v>200</v>
      </c>
      <c r="H41" s="59" t="s">
        <v>179</v>
      </c>
      <c r="I41" s="60">
        <f>ROUND(A41*E41*G41*G38,0)</f>
        <v>0</v>
      </c>
    </row>
    <row r="42" spans="1:9" x14ac:dyDescent="0.25">
      <c r="A42" s="61">
        <f>+E38</f>
        <v>-1</v>
      </c>
      <c r="B42" s="53" t="s">
        <v>184</v>
      </c>
      <c r="C42" s="53"/>
      <c r="D42" s="58" t="s">
        <v>173</v>
      </c>
      <c r="E42" s="71">
        <f>+A38</f>
        <v>0</v>
      </c>
      <c r="F42" s="53" t="s">
        <v>176</v>
      </c>
      <c r="G42" s="62">
        <v>39</v>
      </c>
      <c r="H42" s="59" t="s">
        <v>177</v>
      </c>
      <c r="I42" s="60">
        <f>ROUND(A42*E42*G42*G38,0)</f>
        <v>0</v>
      </c>
    </row>
    <row r="43" spans="1:9" x14ac:dyDescent="0.25">
      <c r="A43" s="61"/>
      <c r="B43" s="53" t="s">
        <v>180</v>
      </c>
      <c r="C43" s="53"/>
      <c r="D43" s="58"/>
      <c r="E43" s="58"/>
      <c r="F43" s="53"/>
      <c r="G43" s="58"/>
      <c r="H43" s="59"/>
      <c r="I43" s="70">
        <v>0</v>
      </c>
    </row>
    <row r="44" spans="1:9" x14ac:dyDescent="0.25">
      <c r="A44" s="216">
        <f>A38</f>
        <v>0</v>
      </c>
      <c r="B44" s="53" t="s">
        <v>181</v>
      </c>
      <c r="C44" s="53"/>
      <c r="D44" s="58"/>
      <c r="E44" s="58"/>
      <c r="F44" s="53"/>
      <c r="G44" s="58"/>
      <c r="H44" s="59"/>
      <c r="I44" s="69">
        <f>+G38*A44*500</f>
        <v>0</v>
      </c>
    </row>
    <row r="45" spans="1:9" x14ac:dyDescent="0.25">
      <c r="A45" s="216">
        <f>+A38</f>
        <v>0</v>
      </c>
      <c r="B45" s="53" t="s">
        <v>185</v>
      </c>
      <c r="C45" s="53"/>
      <c r="D45" s="58"/>
      <c r="E45" s="58"/>
      <c r="F45" s="53"/>
      <c r="G45" s="58"/>
      <c r="H45" s="59"/>
      <c r="I45" s="69">
        <f>+A45*G38*150</f>
        <v>0</v>
      </c>
    </row>
    <row r="46" spans="1:9" x14ac:dyDescent="0.25">
      <c r="A46" s="61"/>
      <c r="B46" s="53" t="s">
        <v>187</v>
      </c>
      <c r="C46" s="53"/>
      <c r="D46" s="64" t="s">
        <v>173</v>
      </c>
      <c r="E46" s="217">
        <v>0.44500000000000001</v>
      </c>
      <c r="F46" s="53" t="s">
        <v>188</v>
      </c>
      <c r="G46" s="72">
        <v>0</v>
      </c>
      <c r="H46" s="59" t="s">
        <v>189</v>
      </c>
      <c r="I46" s="60">
        <f>ROUND(E46*G46*G38*A38,0)</f>
        <v>0</v>
      </c>
    </row>
    <row r="47" spans="1:9" ht="13.8" x14ac:dyDescent="0.25">
      <c r="A47" s="201" t="s">
        <v>182</v>
      </c>
      <c r="B47" s="202"/>
      <c r="C47" s="203"/>
      <c r="D47" s="203"/>
      <c r="E47" s="203"/>
      <c r="F47" s="203"/>
      <c r="G47" s="203"/>
      <c r="H47" s="203"/>
      <c r="I47" s="204">
        <f>SUM(I39:I46)</f>
        <v>0</v>
      </c>
    </row>
    <row r="48" spans="1:9" x14ac:dyDescent="0.25">
      <c r="A48" s="193" t="s">
        <v>231</v>
      </c>
      <c r="B48" s="197"/>
      <c r="C48" s="366" t="s">
        <v>230</v>
      </c>
      <c r="D48" s="197"/>
      <c r="E48" s="197"/>
      <c r="F48" s="197"/>
      <c r="G48" s="197"/>
      <c r="H48" s="197"/>
      <c r="I48" s="198"/>
    </row>
    <row r="49" spans="1:11" ht="18.75" customHeight="1" x14ac:dyDescent="0.25">
      <c r="A49" s="638" t="s">
        <v>166</v>
      </c>
      <c r="B49" s="626"/>
      <c r="C49" s="641"/>
      <c r="D49" s="641"/>
      <c r="E49" s="641"/>
      <c r="F49" s="641"/>
      <c r="G49" s="641"/>
      <c r="H49" s="641"/>
      <c r="I49" s="54"/>
    </row>
    <row r="50" spans="1:11" x14ac:dyDescent="0.25">
      <c r="A50" s="55"/>
      <c r="B50" s="56"/>
      <c r="C50" s="56"/>
      <c r="D50" s="56"/>
      <c r="E50" s="56"/>
      <c r="F50" s="56"/>
      <c r="G50" s="56"/>
      <c r="H50" s="56"/>
      <c r="I50" s="57"/>
    </row>
    <row r="51" spans="1:11" x14ac:dyDescent="0.25">
      <c r="A51" s="214">
        <f>+'PI Budget'!V52</f>
        <v>0</v>
      </c>
      <c r="B51" s="53" t="s">
        <v>169</v>
      </c>
      <c r="C51" s="214">
        <f>+'PI Budget'!W52</f>
        <v>0</v>
      </c>
      <c r="D51" s="53" t="s">
        <v>49</v>
      </c>
      <c r="E51" s="58">
        <f>+C51-1</f>
        <v>-1</v>
      </c>
      <c r="F51" s="53" t="s">
        <v>170</v>
      </c>
      <c r="G51" s="214">
        <f>+'PI Budget'!X52</f>
        <v>0</v>
      </c>
      <c r="H51" s="59" t="s">
        <v>171</v>
      </c>
      <c r="I51" s="60"/>
    </row>
    <row r="52" spans="1:11" x14ac:dyDescent="0.25">
      <c r="A52" s="61">
        <f>A51</f>
        <v>0</v>
      </c>
      <c r="B52" s="59" t="s">
        <v>172</v>
      </c>
      <c r="C52" s="53"/>
      <c r="D52" s="58" t="s">
        <v>173</v>
      </c>
      <c r="E52" s="58"/>
      <c r="F52" s="53"/>
      <c r="G52" s="67">
        <v>500</v>
      </c>
      <c r="H52" s="59" t="s">
        <v>174</v>
      </c>
      <c r="I52" s="60">
        <f>ROUND(A52*G52*G51,0)</f>
        <v>0</v>
      </c>
    </row>
    <row r="53" spans="1:11" x14ac:dyDescent="0.25">
      <c r="A53" s="61">
        <f>C51</f>
        <v>0</v>
      </c>
      <c r="B53" s="53" t="s">
        <v>175</v>
      </c>
      <c r="C53" s="53"/>
      <c r="D53" s="53"/>
      <c r="E53" s="58">
        <f>A51</f>
        <v>0</v>
      </c>
      <c r="F53" s="53" t="s">
        <v>176</v>
      </c>
      <c r="G53" s="63">
        <v>36</v>
      </c>
      <c r="H53" s="59" t="s">
        <v>177</v>
      </c>
      <c r="I53" s="60">
        <f>ROUND(A53*E53*G53*G51,0)</f>
        <v>0</v>
      </c>
      <c r="K53" s="277"/>
    </row>
    <row r="54" spans="1:11" x14ac:dyDescent="0.25">
      <c r="A54" s="61">
        <f>E51</f>
        <v>-1</v>
      </c>
      <c r="B54" s="53" t="s">
        <v>178</v>
      </c>
      <c r="C54" s="53"/>
      <c r="D54" s="53"/>
      <c r="E54" s="58">
        <f>A51</f>
        <v>0</v>
      </c>
      <c r="F54" s="53" t="s">
        <v>176</v>
      </c>
      <c r="G54" s="68">
        <v>200</v>
      </c>
      <c r="H54" s="59" t="s">
        <v>179</v>
      </c>
      <c r="I54" s="60">
        <f>ROUND(A54*E54*G54*G51,0)</f>
        <v>0</v>
      </c>
    </row>
    <row r="55" spans="1:11" x14ac:dyDescent="0.25">
      <c r="A55" s="61">
        <f>+E51</f>
        <v>-1</v>
      </c>
      <c r="B55" s="53" t="s">
        <v>184</v>
      </c>
      <c r="C55" s="53"/>
      <c r="D55" s="58" t="s">
        <v>173</v>
      </c>
      <c r="E55" s="71">
        <f>+A51</f>
        <v>0</v>
      </c>
      <c r="F55" s="53" t="s">
        <v>176</v>
      </c>
      <c r="G55" s="62">
        <v>39</v>
      </c>
      <c r="H55" s="59" t="s">
        <v>177</v>
      </c>
      <c r="I55" s="60">
        <f>ROUND(A55*E55*G55*G51,0)</f>
        <v>0</v>
      </c>
    </row>
    <row r="56" spans="1:11" x14ac:dyDescent="0.25">
      <c r="A56" s="61"/>
      <c r="B56" s="53" t="s">
        <v>180</v>
      </c>
      <c r="C56" s="53"/>
      <c r="D56" s="58"/>
      <c r="E56" s="58"/>
      <c r="F56" s="53"/>
      <c r="G56" s="58"/>
      <c r="H56" s="59"/>
      <c r="I56" s="70">
        <v>0</v>
      </c>
    </row>
    <row r="57" spans="1:11" x14ac:dyDescent="0.25">
      <c r="A57" s="216">
        <f>A51</f>
        <v>0</v>
      </c>
      <c r="B57" s="53" t="s">
        <v>181</v>
      </c>
      <c r="C57" s="53"/>
      <c r="D57" s="58"/>
      <c r="E57" s="58"/>
      <c r="F57" s="53"/>
      <c r="G57" s="58"/>
      <c r="H57" s="59"/>
      <c r="I57" s="69">
        <f>+G51*A57*500</f>
        <v>0</v>
      </c>
    </row>
    <row r="58" spans="1:11" x14ac:dyDescent="0.25">
      <c r="A58" s="216">
        <f>+A51</f>
        <v>0</v>
      </c>
      <c r="B58" s="53" t="s">
        <v>185</v>
      </c>
      <c r="C58" s="53"/>
      <c r="D58" s="58"/>
      <c r="E58" s="58"/>
      <c r="F58" s="53"/>
      <c r="G58" s="58"/>
      <c r="H58" s="59"/>
      <c r="I58" s="69">
        <f>+A58*G51*150</f>
        <v>0</v>
      </c>
    </row>
    <row r="59" spans="1:11" x14ac:dyDescent="0.25">
      <c r="A59" s="61"/>
      <c r="B59" s="53" t="s">
        <v>187</v>
      </c>
      <c r="C59" s="53"/>
      <c r="D59" s="64" t="s">
        <v>173</v>
      </c>
      <c r="E59" s="217">
        <v>0.44500000000000001</v>
      </c>
      <c r="F59" s="53" t="s">
        <v>188</v>
      </c>
      <c r="G59" s="72">
        <v>0</v>
      </c>
      <c r="H59" s="59" t="s">
        <v>189</v>
      </c>
      <c r="I59" s="60">
        <f>ROUND(E59*G59*G51*A51,0)</f>
        <v>0</v>
      </c>
    </row>
    <row r="60" spans="1:11" ht="14.4" x14ac:dyDescent="0.3">
      <c r="A60" s="201" t="s">
        <v>190</v>
      </c>
      <c r="B60" s="205"/>
      <c r="C60" s="203"/>
      <c r="D60" s="203"/>
      <c r="E60" s="203"/>
      <c r="F60" s="203"/>
      <c r="G60" s="203"/>
      <c r="H60" s="203"/>
      <c r="I60" s="204">
        <f>SUM(I52:I59)</f>
        <v>0</v>
      </c>
    </row>
    <row r="61" spans="1:11" ht="14.4" x14ac:dyDescent="0.3">
      <c r="A61" s="193" t="s">
        <v>231</v>
      </c>
      <c r="B61" s="199"/>
      <c r="C61" s="368" t="s">
        <v>232</v>
      </c>
      <c r="D61" s="199"/>
      <c r="E61" s="199"/>
      <c r="F61" s="199"/>
      <c r="G61" s="199"/>
      <c r="H61" s="199"/>
      <c r="I61" s="200"/>
    </row>
    <row r="62" spans="1:11" ht="18.75" customHeight="1" x14ac:dyDescent="0.25">
      <c r="A62" s="638" t="s">
        <v>166</v>
      </c>
      <c r="B62" s="626"/>
      <c r="C62" s="641"/>
      <c r="D62" s="641"/>
      <c r="E62" s="641"/>
      <c r="F62" s="641"/>
      <c r="G62" s="641"/>
      <c r="H62" s="641"/>
      <c r="I62" s="54"/>
    </row>
    <row r="63" spans="1:11" x14ac:dyDescent="0.25">
      <c r="A63" s="235"/>
      <c r="B63" s="56"/>
      <c r="C63" s="56"/>
      <c r="D63" s="56"/>
      <c r="E63" s="56"/>
      <c r="F63" s="56"/>
      <c r="G63" s="56"/>
      <c r="H63" s="56"/>
      <c r="I63" s="57"/>
    </row>
    <row r="64" spans="1:11" x14ac:dyDescent="0.25">
      <c r="A64" s="214">
        <f>+'PI Budget'!V51</f>
        <v>0</v>
      </c>
      <c r="B64" s="53" t="s">
        <v>169</v>
      </c>
      <c r="C64" s="214">
        <f>+'PI Budget'!W53</f>
        <v>0</v>
      </c>
      <c r="D64" s="53" t="s">
        <v>49</v>
      </c>
      <c r="E64" s="58">
        <f>+C64-1</f>
        <v>-1</v>
      </c>
      <c r="F64" s="53" t="s">
        <v>170</v>
      </c>
      <c r="G64" s="214">
        <f>+'PI Budget'!X53</f>
        <v>0</v>
      </c>
      <c r="H64" s="59" t="s">
        <v>171</v>
      </c>
      <c r="I64" s="60"/>
    </row>
    <row r="65" spans="1:9" x14ac:dyDescent="0.25">
      <c r="A65" s="61">
        <f>A64</f>
        <v>0</v>
      </c>
      <c r="B65" s="59" t="s">
        <v>172</v>
      </c>
      <c r="C65" s="53"/>
      <c r="D65" s="58" t="s">
        <v>173</v>
      </c>
      <c r="E65" s="58"/>
      <c r="F65" s="53"/>
      <c r="G65" s="67">
        <v>500</v>
      </c>
      <c r="H65" s="59" t="s">
        <v>174</v>
      </c>
      <c r="I65" s="60">
        <f>ROUND(A65*G65*G64,0)</f>
        <v>0</v>
      </c>
    </row>
    <row r="66" spans="1:9" x14ac:dyDescent="0.25">
      <c r="A66" s="61">
        <f>C64</f>
        <v>0</v>
      </c>
      <c r="B66" s="53" t="s">
        <v>175</v>
      </c>
      <c r="C66" s="53"/>
      <c r="D66" s="53"/>
      <c r="E66" s="58">
        <f>A64</f>
        <v>0</v>
      </c>
      <c r="F66" s="53" t="s">
        <v>176</v>
      </c>
      <c r="G66" s="63">
        <v>36</v>
      </c>
      <c r="H66" s="59" t="s">
        <v>177</v>
      </c>
      <c r="I66" s="60">
        <f>ROUND(A66*E66*G66*G64,0)</f>
        <v>0</v>
      </c>
    </row>
    <row r="67" spans="1:9" x14ac:dyDescent="0.25">
      <c r="A67" s="61">
        <f>E64</f>
        <v>-1</v>
      </c>
      <c r="B67" s="53" t="s">
        <v>178</v>
      </c>
      <c r="C67" s="53"/>
      <c r="D67" s="53"/>
      <c r="E67" s="58">
        <f>A64</f>
        <v>0</v>
      </c>
      <c r="F67" s="53" t="s">
        <v>176</v>
      </c>
      <c r="G67" s="68">
        <v>200</v>
      </c>
      <c r="H67" s="59" t="s">
        <v>179</v>
      </c>
      <c r="I67" s="60">
        <f>ROUND(A67*E67*G67*G64,0)</f>
        <v>0</v>
      </c>
    </row>
    <row r="68" spans="1:9" x14ac:dyDescent="0.25">
      <c r="A68" s="61">
        <f>+E64</f>
        <v>-1</v>
      </c>
      <c r="B68" s="53" t="s">
        <v>184</v>
      </c>
      <c r="C68" s="53"/>
      <c r="D68" s="58" t="s">
        <v>173</v>
      </c>
      <c r="E68" s="71">
        <f>+A64</f>
        <v>0</v>
      </c>
      <c r="F68" s="53" t="s">
        <v>176</v>
      </c>
      <c r="G68" s="62">
        <v>39</v>
      </c>
      <c r="H68" s="59" t="s">
        <v>177</v>
      </c>
      <c r="I68" s="60">
        <f>ROUND(A68*E68*G68*G64,0)</f>
        <v>0</v>
      </c>
    </row>
    <row r="69" spans="1:9" x14ac:dyDescent="0.25">
      <c r="A69" s="61"/>
      <c r="B69" s="53" t="s">
        <v>180</v>
      </c>
      <c r="C69" s="53"/>
      <c r="D69" s="58"/>
      <c r="E69" s="58"/>
      <c r="F69" s="53"/>
      <c r="G69" s="58"/>
      <c r="H69" s="59"/>
      <c r="I69" s="70">
        <v>0</v>
      </c>
    </row>
    <row r="70" spans="1:9" x14ac:dyDescent="0.25">
      <c r="A70" s="216">
        <f>G64</f>
        <v>0</v>
      </c>
      <c r="B70" s="53" t="s">
        <v>181</v>
      </c>
      <c r="C70" s="53"/>
      <c r="D70" s="58"/>
      <c r="E70" s="58"/>
      <c r="F70" s="53"/>
      <c r="G70" s="58"/>
      <c r="H70" s="59"/>
      <c r="I70" s="69">
        <v>0</v>
      </c>
    </row>
    <row r="71" spans="1:9" x14ac:dyDescent="0.25">
      <c r="A71" s="216">
        <f>+A64</f>
        <v>0</v>
      </c>
      <c r="B71" s="53" t="s">
        <v>185</v>
      </c>
      <c r="C71" s="53"/>
      <c r="D71" s="58"/>
      <c r="E71" s="58"/>
      <c r="F71" s="53"/>
      <c r="G71" s="58"/>
      <c r="H71" s="59"/>
      <c r="I71" s="69">
        <f>+A71*G64*200</f>
        <v>0</v>
      </c>
    </row>
    <row r="72" spans="1:9" x14ac:dyDescent="0.25">
      <c r="A72" s="61"/>
      <c r="B72" s="53" t="s">
        <v>187</v>
      </c>
      <c r="C72" s="53"/>
      <c r="D72" s="64" t="s">
        <v>173</v>
      </c>
      <c r="E72" s="217">
        <v>0.44500000000000001</v>
      </c>
      <c r="F72" s="53" t="s">
        <v>188</v>
      </c>
      <c r="G72" s="72">
        <v>0</v>
      </c>
      <c r="H72" s="59" t="s">
        <v>189</v>
      </c>
      <c r="I72" s="60">
        <f>ROUND(E72*G72*G64*A64,0)</f>
        <v>0</v>
      </c>
    </row>
    <row r="73" spans="1:9" ht="14.4" x14ac:dyDescent="0.3">
      <c r="A73" s="201" t="s">
        <v>233</v>
      </c>
      <c r="B73" s="205"/>
      <c r="C73" s="203"/>
      <c r="D73" s="203"/>
      <c r="E73" s="203"/>
      <c r="F73" s="203"/>
      <c r="G73" s="203"/>
      <c r="H73" s="203"/>
      <c r="I73" s="204">
        <f>SUM(I65:I72)</f>
        <v>0</v>
      </c>
    </row>
  </sheetData>
  <mergeCells count="24">
    <mergeCell ref="A62:B62"/>
    <mergeCell ref="A29:C29"/>
    <mergeCell ref="C62:H62"/>
    <mergeCell ref="A36:B36"/>
    <mergeCell ref="D33:E33"/>
    <mergeCell ref="D30:E30"/>
    <mergeCell ref="D32:E32"/>
    <mergeCell ref="C49:H49"/>
    <mergeCell ref="A34:I34"/>
    <mergeCell ref="A49:B49"/>
    <mergeCell ref="D29:E29"/>
    <mergeCell ref="A27:I27"/>
    <mergeCell ref="C36:H36"/>
    <mergeCell ref="A1:I1"/>
    <mergeCell ref="C26:D26"/>
    <mergeCell ref="C25:D25"/>
    <mergeCell ref="C24:D24"/>
    <mergeCell ref="C23:D23"/>
    <mergeCell ref="C22:D22"/>
    <mergeCell ref="C21:D21"/>
    <mergeCell ref="F3:G3"/>
    <mergeCell ref="C20:D20"/>
    <mergeCell ref="C19:D19"/>
    <mergeCell ref="C18:D1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1861A45AB5FB42B6ABE06E5F61CA21" ma:contentTypeVersion="20" ma:contentTypeDescription="Create a new document." ma:contentTypeScope="" ma:versionID="9a5de6f78f9551a28b51439debd18ffa">
  <xsd:schema xmlns:xsd="http://www.w3.org/2001/XMLSchema" xmlns:xs="http://www.w3.org/2001/XMLSchema" xmlns:p="http://schemas.microsoft.com/office/2006/metadata/properties" xmlns:ns1="http://schemas.microsoft.com/sharepoint/v3" xmlns:ns2="31f95941-83fc-4259-ab61-2c71a237fbd0" xmlns:ns3="225f9a37-107a-4758-8d61-8d1552539402" targetNamespace="http://schemas.microsoft.com/office/2006/metadata/properties" ma:root="true" ma:fieldsID="5db17c66da9bc9702aa8019db263b9ce" ns1:_="" ns2:_="" ns3:_="">
    <xsd:import namespace="http://schemas.microsoft.com/sharepoint/v3"/>
    <xsd:import namespace="31f95941-83fc-4259-ab61-2c71a237fbd0"/>
    <xsd:import namespace="225f9a37-107a-4758-8d61-8d15525394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f95941-83fc-4259-ab61-2c71a237fb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d757968-b5e0-43bf-af52-13bc706514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5f9a37-107a-4758-8d61-8d155253940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01262e49-d0a3-4d4b-8c38-9764daa87dff}" ma:internalName="TaxCatchAll" ma:showField="CatchAllData" ma:web="225f9a37-107a-4758-8d61-8d15525394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1f95941-83fc-4259-ab61-2c71a237fbd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225f9a37-107a-4758-8d61-8d1552539402" xsi:nil="true"/>
  </documentManagement>
</p:properties>
</file>

<file path=customXml/itemProps1.xml><?xml version="1.0" encoding="utf-8"?>
<ds:datastoreItem xmlns:ds="http://schemas.openxmlformats.org/officeDocument/2006/customXml" ds:itemID="{57573505-ED18-4E9C-B2CD-0CF71448D5AC}">
  <ds:schemaRefs>
    <ds:schemaRef ds:uri="http://schemas.microsoft.com/office/2006/metadata/longProperties"/>
  </ds:schemaRefs>
</ds:datastoreItem>
</file>

<file path=customXml/itemProps2.xml><?xml version="1.0" encoding="utf-8"?>
<ds:datastoreItem xmlns:ds="http://schemas.openxmlformats.org/officeDocument/2006/customXml" ds:itemID="{4C77C437-B2CC-4781-8FA6-3EECC2046146}">
  <ds:schemaRefs>
    <ds:schemaRef ds:uri="http://schemas.microsoft.com/sharepoint/v3/contenttype/forms"/>
  </ds:schemaRefs>
</ds:datastoreItem>
</file>

<file path=customXml/itemProps3.xml><?xml version="1.0" encoding="utf-8"?>
<ds:datastoreItem xmlns:ds="http://schemas.openxmlformats.org/officeDocument/2006/customXml" ds:itemID="{D33AA4E6-F738-4F37-BDE3-15BBA2DC92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f95941-83fc-4259-ab61-2c71a237fbd0"/>
    <ds:schemaRef ds:uri="225f9a37-107a-4758-8d61-8d15525394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ACAEF9-A6C8-4CBE-844A-AC768D422EDF}">
  <ds:schemaRefs>
    <ds:schemaRef ds:uri="http://schemas.microsoft.com/office/infopath/2007/PartnerControls"/>
    <ds:schemaRef ds:uri="http://schemas.microsoft.com/office/2006/documentManagement/types"/>
    <ds:schemaRef ds:uri="http://purl.org/dc/elements/1.1/"/>
    <ds:schemaRef ds:uri="http://purl.org/dc/terms/"/>
    <ds:schemaRef ds:uri="31f95941-83fc-4259-ab61-2c71a237fbd0"/>
    <ds:schemaRef ds:uri="http://schemas.microsoft.com/office/2006/metadata/properties"/>
    <ds:schemaRef ds:uri="http://schemas.openxmlformats.org/package/2006/metadata/core-properties"/>
    <ds:schemaRef ds:uri="225f9a37-107a-4758-8d61-8d1552539402"/>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Cumulative Budget</vt:lpstr>
      <vt:lpstr>PI Budget</vt:lpstr>
      <vt:lpstr>Proposal Calculator</vt:lpstr>
      <vt:lpstr>Guidance-Vendor, Dual Comp</vt:lpstr>
      <vt:lpstr>College 2</vt:lpstr>
      <vt:lpstr>College 3</vt:lpstr>
      <vt:lpstr>College 4</vt:lpstr>
      <vt:lpstr>College 5</vt:lpstr>
      <vt:lpstr>PersonnelTravelTuitionWorksheet</vt:lpstr>
      <vt:lpstr>'College 2'!Print_Area</vt:lpstr>
      <vt:lpstr>'College 3'!Print_Area</vt:lpstr>
      <vt:lpstr>'College 4'!Print_Area</vt:lpstr>
      <vt:lpstr>'College 5'!Print_Area</vt:lpstr>
      <vt:lpstr>'Cumulative Budget'!Print_Area</vt:lpstr>
      <vt:lpstr>'PI Budget'!Print_Area</vt:lpstr>
      <vt:lpstr>'PI Budget'!Print_Titles</vt:lpstr>
    </vt:vector>
  </TitlesOfParts>
  <Manager/>
  <Company>JPR Optical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Blackwell</dc:creator>
  <cp:keywords/>
  <dc:description/>
  <cp:lastModifiedBy>Stephanie Rodriguez-Makhlouf</cp:lastModifiedBy>
  <cp:revision/>
  <cp:lastPrinted>2024-08-22T13:07:17Z</cp:lastPrinted>
  <dcterms:created xsi:type="dcterms:W3CDTF">1998-12-05T19:12:50Z</dcterms:created>
  <dcterms:modified xsi:type="dcterms:W3CDTF">2026-08-11T17:08:50Z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Naomi Michelin</vt:lpwstr>
  </property>
  <property fmtid="{D5CDD505-2E9C-101B-9397-08002B2CF9AE}" pid="3" name="Order">
    <vt:lpwstr>1800.00000000000</vt:lpwstr>
  </property>
  <property fmtid="{D5CDD505-2E9C-101B-9397-08002B2CF9AE}" pid="4" name="display_urn:schemas-microsoft-com:office:office#Author">
    <vt:lpwstr>Naomi Michelin</vt:lpwstr>
  </property>
  <property fmtid="{D5CDD505-2E9C-101B-9397-08002B2CF9AE}" pid="5" name="MediaServiceImageTags">
    <vt:lpwstr/>
  </property>
  <property fmtid="{D5CDD505-2E9C-101B-9397-08002B2CF9AE}" pid="6" name="ContentTypeId">
    <vt:lpwstr>0x0101004B1861A45AB5FB42B6ABE06E5F61CA21</vt:lpwstr>
  </property>
</Properties>
</file>